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bge_dlf_org/Documents/Billeder/Skrivebord/"/>
    </mc:Choice>
  </mc:AlternateContent>
  <xr:revisionPtr revIDLastSave="5" documentId="13_ncr:1_{0DDC409F-25B1-480F-82DB-192B0FADAF7B}" xr6:coauthVersionLast="47" xr6:coauthVersionMax="47" xr10:uidLastSave="{484EAA15-8E65-40F3-B605-2BD05D5DEF14}"/>
  <bookViews>
    <workbookView xWindow="-120" yWindow="-120" windowWidth="29040" windowHeight="15720" activeTab="5" xr2:uid="{00000000-000D-0000-FFFF-FFFF00000000}"/>
  </bookViews>
  <sheets>
    <sheet name="Drift" sheetId="1" r:id="rId1"/>
    <sheet name="Balance" sheetId="3" r:id="rId2"/>
    <sheet name="Noter" sheetId="2" r:id="rId3"/>
    <sheet name="hus" sheetId="4" r:id="rId4"/>
    <sheet name="Aktivitetsfond" sheetId="5" r:id="rId5"/>
    <sheet name="Kontingent" sheetId="6" r:id="rId6"/>
  </sheets>
  <definedNames>
    <definedName name="_xlnm.Print_Area" localSheetId="0">Drift!$A$1:$G$41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F4" i="2"/>
  <c r="S14" i="6"/>
  <c r="S15" i="6" s="1"/>
  <c r="R20" i="6"/>
  <c r="S19" i="6"/>
  <c r="R19" i="6"/>
  <c r="R18" i="6"/>
  <c r="R16" i="6"/>
  <c r="R12" i="6"/>
  <c r="R15" i="6" s="1"/>
  <c r="D37" i="3"/>
  <c r="D27" i="3"/>
  <c r="D19" i="3"/>
  <c r="D14" i="3"/>
  <c r="E17" i="1"/>
  <c r="H34" i="5"/>
  <c r="H35" i="5"/>
  <c r="H39" i="5" s="1"/>
  <c r="H32" i="5"/>
  <c r="H27" i="5"/>
  <c r="H19" i="5"/>
  <c r="H17" i="5"/>
  <c r="H9" i="5"/>
  <c r="P16" i="6"/>
  <c r="P19" i="6" s="1"/>
  <c r="N16" i="6"/>
  <c r="P20" i="6"/>
  <c r="Q19" i="6"/>
  <c r="P18" i="6"/>
  <c r="Q15" i="6"/>
  <c r="P12" i="6"/>
  <c r="P15" i="6" s="1"/>
  <c r="F25" i="4"/>
  <c r="F27" i="4" s="1"/>
  <c r="F49" i="4" s="1"/>
  <c r="F50" i="4" s="1"/>
  <c r="F57" i="4"/>
  <c r="F48" i="4"/>
  <c r="F42" i="4"/>
  <c r="F44" i="4" s="1"/>
  <c r="F37" i="4"/>
  <c r="F9" i="4"/>
  <c r="E12" i="1"/>
  <c r="F59" i="4" l="1"/>
  <c r="F62" i="4" s="1"/>
  <c r="D61" i="2"/>
  <c r="E22" i="1" s="1"/>
  <c r="D57" i="2"/>
  <c r="E21" i="1" s="1"/>
  <c r="D50" i="2"/>
  <c r="E20" i="1" s="1"/>
  <c r="D37" i="2"/>
  <c r="E19" i="1" s="1"/>
  <c r="D33" i="2"/>
  <c r="E18" i="1" s="1"/>
  <c r="D21" i="2"/>
  <c r="D16" i="2"/>
  <c r="E16" i="1" s="1"/>
  <c r="D8" i="2"/>
  <c r="E15" i="1" s="1"/>
  <c r="F61" i="2"/>
  <c r="G22" i="1" s="1"/>
  <c r="F57" i="2"/>
  <c r="G21" i="1" s="1"/>
  <c r="F50" i="2"/>
  <c r="G20" i="1" s="1"/>
  <c r="F37" i="2"/>
  <c r="G19" i="1" s="1"/>
  <c r="F33" i="2"/>
  <c r="F21" i="2"/>
  <c r="F16" i="2"/>
  <c r="G16" i="1" s="1"/>
  <c r="F8" i="2"/>
  <c r="G15" i="1" s="1"/>
  <c r="G12" i="1"/>
  <c r="O19" i="6"/>
  <c r="N18" i="6"/>
  <c r="N19" i="6"/>
  <c r="O15" i="6"/>
  <c r="N12" i="6"/>
  <c r="N15" i="6" s="1"/>
  <c r="L12" i="6"/>
  <c r="L18" i="6"/>
  <c r="B31" i="3"/>
  <c r="B37" i="3" s="1"/>
  <c r="B27" i="3"/>
  <c r="D6" i="4"/>
  <c r="D9" i="4" s="1"/>
  <c r="F33" i="5"/>
  <c r="F27" i="5"/>
  <c r="F17" i="5"/>
  <c r="F9" i="5"/>
  <c r="F8" i="5"/>
  <c r="D57" i="4"/>
  <c r="D42" i="4"/>
  <c r="D37" i="4"/>
  <c r="D19" i="4"/>
  <c r="D25" i="4" s="1"/>
  <c r="B14" i="3"/>
  <c r="L20" i="6"/>
  <c r="M19" i="6"/>
  <c r="L16" i="6"/>
  <c r="M15" i="6"/>
  <c r="C22" i="1"/>
  <c r="B57" i="2"/>
  <c r="C21" i="1" s="1"/>
  <c r="B50" i="2"/>
  <c r="C20" i="1" s="1"/>
  <c r="B37" i="2"/>
  <c r="C19" i="1" s="1"/>
  <c r="B33" i="2"/>
  <c r="C18" i="1" s="1"/>
  <c r="B21" i="2"/>
  <c r="C17" i="1" s="1"/>
  <c r="B8" i="2"/>
  <c r="C15" i="1" s="1"/>
  <c r="B16" i="2"/>
  <c r="C16" i="1" s="1"/>
  <c r="C12" i="1"/>
  <c r="D27" i="5"/>
  <c r="D9" i="5"/>
  <c r="D19" i="5" s="1"/>
  <c r="D34" i="5" s="1"/>
  <c r="D35" i="5" s="1"/>
  <c r="D39" i="5" s="1"/>
  <c r="B20" i="4"/>
  <c r="B23" i="4"/>
  <c r="B6" i="4"/>
  <c r="B9" i="4" s="1"/>
  <c r="K18" i="6"/>
  <c r="K19" i="6" s="1"/>
  <c r="J20" i="6"/>
  <c r="J16" i="6"/>
  <c r="J19" i="6" s="1"/>
  <c r="B57" i="4"/>
  <c r="B42" i="4"/>
  <c r="B37" i="4"/>
  <c r="B44" i="4" s="1"/>
  <c r="K15" i="6"/>
  <c r="J14" i="6"/>
  <c r="J12" i="6"/>
  <c r="G17" i="1" l="1"/>
  <c r="G18" i="1"/>
  <c r="G23" i="1" s="1"/>
  <c r="G25" i="1" s="1"/>
  <c r="E23" i="1"/>
  <c r="E25" i="1" s="1"/>
  <c r="D20" i="3" s="1"/>
  <c r="D21" i="3" s="1"/>
  <c r="D39" i="3" s="1"/>
  <c r="D41" i="3" s="1"/>
  <c r="L19" i="6"/>
  <c r="D44" i="4"/>
  <c r="D27" i="4"/>
  <c r="D49" i="4" s="1"/>
  <c r="D50" i="4" s="1"/>
  <c r="D59" i="4" s="1"/>
  <c r="F32" i="5"/>
  <c r="F35" i="5" s="1"/>
  <c r="F39" i="5" s="1"/>
  <c r="F43" i="5" s="1"/>
  <c r="F19" i="5"/>
  <c r="B25" i="4"/>
  <c r="L15" i="6"/>
  <c r="J15" i="6"/>
  <c r="C23" i="1"/>
  <c r="C25" i="1" s="1"/>
  <c r="B27" i="4"/>
  <c r="B49" i="4" s="1"/>
  <c r="B50" i="4" s="1"/>
  <c r="B59" i="4" s="1"/>
  <c r="B62" i="4" s="1"/>
  <c r="B8" i="5"/>
  <c r="B9" i="5" s="1"/>
  <c r="B19" i="5" s="1"/>
  <c r="B34" i="5" s="1"/>
  <c r="B35" i="5" s="1"/>
  <c r="B39" i="5" s="1"/>
  <c r="B27" i="5"/>
  <c r="F20" i="6"/>
  <c r="F18" i="6"/>
  <c r="F16" i="6"/>
  <c r="F19" i="6" s="1"/>
  <c r="G15" i="6"/>
  <c r="F14" i="6"/>
  <c r="F12" i="6"/>
  <c r="F15" i="6" s="1"/>
  <c r="H20" i="6"/>
  <c r="H16" i="6"/>
  <c r="H19" i="6" s="1"/>
  <c r="I15" i="6"/>
  <c r="H14" i="6"/>
  <c r="H12" i="6"/>
  <c r="D62" i="4" l="1"/>
  <c r="H15" i="6"/>
  <c r="D20" i="6"/>
  <c r="D16" i="6"/>
  <c r="D18" i="6"/>
  <c r="E15" i="6"/>
  <c r="D14" i="6"/>
  <c r="D12" i="6"/>
  <c r="B21" i="3" l="1"/>
  <c r="D15" i="6"/>
  <c r="D19" i="6"/>
  <c r="B39" i="3" l="1"/>
  <c r="B41" i="3" s="1"/>
  <c r="D18" i="3"/>
</calcChain>
</file>

<file path=xl/sharedStrings.xml><?xml version="1.0" encoding="utf-8"?>
<sst xmlns="http://schemas.openxmlformats.org/spreadsheetml/2006/main" count="232" uniqueCount="172">
  <si>
    <t>Kredsen</t>
  </si>
  <si>
    <t>Budget 2025</t>
  </si>
  <si>
    <t>Indtægter:</t>
  </si>
  <si>
    <t>Kontingenter</t>
  </si>
  <si>
    <t>Administration af fonde</t>
  </si>
  <si>
    <t>AKUT-fond</t>
  </si>
  <si>
    <t>Ekstraordinære indtægter</t>
  </si>
  <si>
    <t>Renter netto</t>
  </si>
  <si>
    <t>Indtægter i alt</t>
  </si>
  <si>
    <t>Udgifter:</t>
  </si>
  <si>
    <t>Styrelsesudgifter</t>
  </si>
  <si>
    <t>Mødeudgifter</t>
  </si>
  <si>
    <t>Repræsentation og Kampagner</t>
  </si>
  <si>
    <t>Kurser og konferencer</t>
  </si>
  <si>
    <t>Rengøringsudgifter</t>
  </si>
  <si>
    <t>Kontorhold og IT</t>
  </si>
  <si>
    <t>Lokaleudgifter</t>
  </si>
  <si>
    <t>Revision</t>
  </si>
  <si>
    <t>Udgifter i alt</t>
  </si>
  <si>
    <t>Årets resultat</t>
  </si>
  <si>
    <t>Kommentarer til regnskabet:</t>
  </si>
  <si>
    <t>AKUT</t>
  </si>
  <si>
    <t>Kommentarer til budgettet:</t>
  </si>
  <si>
    <t>Kontingent</t>
  </si>
  <si>
    <t>Balance pr. 31. december 2024</t>
  </si>
  <si>
    <t>Aktiver:</t>
  </si>
  <si>
    <t>Tilgodehavende Akut-fond</t>
  </si>
  <si>
    <t>Mellemregning med HUS</t>
  </si>
  <si>
    <t>Tilgodehavende kontingent</t>
  </si>
  <si>
    <t>Øvrige tilgodehavender</t>
  </si>
  <si>
    <t>Forudbetalinger</t>
  </si>
  <si>
    <t>Deposita</t>
  </si>
  <si>
    <t>Værdipapirer</t>
  </si>
  <si>
    <t>Lån &amp; Spar Bank</t>
  </si>
  <si>
    <t>Aktiver i alt</t>
  </si>
  <si>
    <t>Egenkapital og gæld:</t>
  </si>
  <si>
    <t>Egenkapital primo</t>
  </si>
  <si>
    <t>Kursreruglering af værdipapire</t>
  </si>
  <si>
    <t>Egenkapital ultimo</t>
  </si>
  <si>
    <t>Hensættelser:</t>
  </si>
  <si>
    <t>Hensat til IT</t>
  </si>
  <si>
    <t>Øvrige hensættelser/Ny Start</t>
  </si>
  <si>
    <t>Hensat TR frikøb</t>
  </si>
  <si>
    <t>Hensættelser i alt</t>
  </si>
  <si>
    <t>Gæld:</t>
  </si>
  <si>
    <t>Skyldigt frikøb</t>
  </si>
  <si>
    <t>skyldig pensionsbidrag</t>
  </si>
  <si>
    <t>Skyldige omkostninger</t>
  </si>
  <si>
    <t>Mellemregning med Aktivitetsfond</t>
  </si>
  <si>
    <t>Skyldig skat og am</t>
  </si>
  <si>
    <t>Øvrige kreditorer</t>
  </si>
  <si>
    <t>Gæld i alt</t>
  </si>
  <si>
    <t>Gæld og egenkapital i alt.</t>
  </si>
  <si>
    <t>Noter</t>
  </si>
  <si>
    <t>Styrelsesudgifter:</t>
  </si>
  <si>
    <t>Honorar FU og avis KS</t>
  </si>
  <si>
    <t>Frikøb TR + AMR</t>
  </si>
  <si>
    <t>Frikøb FU-timer</t>
  </si>
  <si>
    <t>Kørsel</t>
  </si>
  <si>
    <t>Styrelsesudgifter i alt</t>
  </si>
  <si>
    <t>Mødeudgifter:</t>
  </si>
  <si>
    <t>Kongresudgifter</t>
  </si>
  <si>
    <t>Fortæring</t>
  </si>
  <si>
    <t>Faglige klubber</t>
  </si>
  <si>
    <t>Pensionister</t>
  </si>
  <si>
    <t>Mødeudgifter i alt</t>
  </si>
  <si>
    <t>Repræsentation:</t>
  </si>
  <si>
    <t>Repræsentation</t>
  </si>
  <si>
    <t>Kampagner/skolebesøg</t>
  </si>
  <si>
    <t>Repræsentation i alt</t>
  </si>
  <si>
    <t>Kurser og konferencer:</t>
  </si>
  <si>
    <t>Generalforsamling</t>
  </si>
  <si>
    <t>KS-dage</t>
  </si>
  <si>
    <t>Store kursus</t>
  </si>
  <si>
    <t>Medlemskursus</t>
  </si>
  <si>
    <t>Medlemsarrangementer</t>
  </si>
  <si>
    <t>Modtaget fra Aktivitesfonden</t>
  </si>
  <si>
    <t>Småkurser KS</t>
  </si>
  <si>
    <t>Kursushonorar</t>
  </si>
  <si>
    <t>Kurser og konferencer i alt</t>
  </si>
  <si>
    <t>Rengøringsudgifter:</t>
  </si>
  <si>
    <t>Løn rengøring</t>
  </si>
  <si>
    <t>Personaleudgifter i alt</t>
  </si>
  <si>
    <t>Kontorhold og IT:</t>
  </si>
  <si>
    <t>Kontorartikler</t>
  </si>
  <si>
    <t>Kopimaskine/SHARP service</t>
  </si>
  <si>
    <t>Telefon/IT</t>
  </si>
  <si>
    <t>Bankgebyrer og central opkrævning</t>
  </si>
  <si>
    <t>Løn administration</t>
  </si>
  <si>
    <t>Mindre nyanskaffelser</t>
  </si>
  <si>
    <t>Forsikringer</t>
  </si>
  <si>
    <t>Aviser bøger og tidsskrifter</t>
  </si>
  <si>
    <t>IT abonnementer og service</t>
  </si>
  <si>
    <t>IT anskaffelser</t>
  </si>
  <si>
    <t>Kontorhold og IT i alt</t>
  </si>
  <si>
    <t>Lokaleudgifter:</t>
  </si>
  <si>
    <t>Husleje</t>
  </si>
  <si>
    <t>El</t>
  </si>
  <si>
    <t>Vedligeholdelse</t>
  </si>
  <si>
    <t>Lokaleudgifter i alt</t>
  </si>
  <si>
    <t>Revision:</t>
  </si>
  <si>
    <t>Revision i alt</t>
  </si>
  <si>
    <t>Udlagt Særlig Fond (Hus)</t>
  </si>
  <si>
    <t>Lejeindtægter</t>
  </si>
  <si>
    <t>Renteindtægter og kursgevinster</t>
  </si>
  <si>
    <t>Øvrige indtægter</t>
  </si>
  <si>
    <t>Administration til kredsen</t>
  </si>
  <si>
    <t>Aktiviteter</t>
  </si>
  <si>
    <t>Gebyrer</t>
  </si>
  <si>
    <t>Ejendomsudgifter:</t>
  </si>
  <si>
    <t>Grundejerforening</t>
  </si>
  <si>
    <t>Ejendomsskatter selskabsskat og vand</t>
  </si>
  <si>
    <t>Prioritetsrenter og bidrag</t>
  </si>
  <si>
    <t>Anlægsaktiver:</t>
  </si>
  <si>
    <t>Ejendommen til anskaffelsessum</t>
  </si>
  <si>
    <t>Ejendomsforbedringer</t>
  </si>
  <si>
    <t>Afskrivninger på ejendom</t>
  </si>
  <si>
    <t>Anlægsaktiver i alt</t>
  </si>
  <si>
    <t>Omsætningsaktiver:</t>
  </si>
  <si>
    <t>Tilgodehavender</t>
  </si>
  <si>
    <t>Omsætningsaktiver i alt</t>
  </si>
  <si>
    <t>Egenkapital og gæld</t>
  </si>
  <si>
    <t>Egenkapital:</t>
  </si>
  <si>
    <t>Mellemregning Kredsen</t>
  </si>
  <si>
    <t>Forudbetalt husleje</t>
  </si>
  <si>
    <t>Gæld og egenkapital i alt</t>
  </si>
  <si>
    <t>Aktivitetsfond</t>
  </si>
  <si>
    <t>Resultatopgørelse for 2024</t>
  </si>
  <si>
    <t>Indtægter</t>
  </si>
  <si>
    <t>Renter obligationer</t>
  </si>
  <si>
    <t>Renter Bank</t>
  </si>
  <si>
    <t>Udgifter</t>
  </si>
  <si>
    <t>Bankgebyrer</t>
  </si>
  <si>
    <t>Overførte renter til kreds</t>
  </si>
  <si>
    <t>Humanitær Hjælp</t>
  </si>
  <si>
    <t>Andre udgifter</t>
  </si>
  <si>
    <t>Aktiver</t>
  </si>
  <si>
    <t>Mellemregning kredsen</t>
  </si>
  <si>
    <t>Kursregulering af værdipapirer</t>
  </si>
  <si>
    <t>Mellemregning HUS</t>
  </si>
  <si>
    <t>Kontingentudvikling:</t>
  </si>
  <si>
    <t>1.1 - 31.3</t>
  </si>
  <si>
    <t>1.5 og frem</t>
  </si>
  <si>
    <t>1.1 - 30.6</t>
  </si>
  <si>
    <t>1.7 og frem</t>
  </si>
  <si>
    <t>Fraktion</t>
  </si>
  <si>
    <t>pr. år</t>
  </si>
  <si>
    <t>pr. md</t>
  </si>
  <si>
    <t>1 Lærere</t>
  </si>
  <si>
    <t>DLF</t>
  </si>
  <si>
    <t>2 bh.kl.ledere</t>
  </si>
  <si>
    <t>kreds</t>
  </si>
  <si>
    <t>i alt</t>
  </si>
  <si>
    <t>4 pensionister</t>
  </si>
  <si>
    <t>Kreds</t>
  </si>
  <si>
    <t>6 særlige medlemmer</t>
  </si>
  <si>
    <t>Særligt kontingent</t>
  </si>
  <si>
    <t>Resultatopgørelse for 2025 og  budget 2026</t>
  </si>
  <si>
    <t>Budget 2026</t>
  </si>
  <si>
    <t>Regnskab 2025</t>
  </si>
  <si>
    <t>Resultatopgørelse for 1. januar - 31. december 2025</t>
  </si>
  <si>
    <t>Balance pr. 31. december 2025</t>
  </si>
  <si>
    <t>-</t>
  </si>
  <si>
    <t>Kontingentudvikling fra 2022 til 2026</t>
  </si>
  <si>
    <t>Vi havde en stor rest fra 2024 på 184420,- som er udbetalt i 2025 sammen med midlerne fra 2025</t>
  </si>
  <si>
    <t>Antal medlemmer</t>
  </si>
  <si>
    <t>Vi har oplevet en medlemstilgang.</t>
  </si>
  <si>
    <t xml:space="preserve">Vi har haft et velbesøgt medlemskursus. </t>
  </si>
  <si>
    <t>Vi måtte indkøbe en ny kopimaskine da den gamle ikke opfylde fremtidige krav til sikkerhed og den gamle kunne ikke opdateres.</t>
  </si>
  <si>
    <t>pr. 1.7.26</t>
  </si>
  <si>
    <t>Husk at kontingentet er fradragsberettiget op til 7000,-</t>
  </si>
  <si>
    <t>Vi foreslår at kontingentet stiger med 20,- pr. 1.7.26 på grund af løn og prisfremskrivninger.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</si>
</sst>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#,##0.00_ ;[Red]\-#,##0.00\ "/>
    <numFmt numFmtId="167" formatCode="#,##0_ ;\-#,##0\ "/>
    <numFmt numFmtId="168" formatCode="#,##0_ ;[Red]\-#,##0\ "/>
  </numFmts>
  <fonts count="21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26"/>
      <name val="Times New Roman"/>
      <family val="1"/>
    </font>
    <font>
      <b/>
      <sz val="12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36"/>
      <name val="Times New Roman"/>
      <family val="1"/>
    </font>
    <font>
      <b/>
      <sz val="12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b/>
      <sz val="36"/>
      <name val="Arial"/>
      <family val="2"/>
    </font>
    <font>
      <b/>
      <sz val="48"/>
      <name val="Arial"/>
      <family val="2"/>
    </font>
    <font>
      <sz val="18"/>
      <name val="Times New Roman"/>
      <family val="1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4" fillId="0" borderId="0" xfId="0" applyFont="1"/>
    <xf numFmtId="165" fontId="2" fillId="0" borderId="0" xfId="1" applyNumberFormat="1" applyFont="1"/>
    <xf numFmtId="165" fontId="4" fillId="0" borderId="0" xfId="1" applyNumberFormat="1" applyFont="1"/>
    <xf numFmtId="165" fontId="3" fillId="0" borderId="0" xfId="1" applyNumberFormat="1" applyFont="1"/>
    <xf numFmtId="3" fontId="2" fillId="0" borderId="0" xfId="0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3" fontId="0" fillId="0" borderId="0" xfId="0" applyNumberFormat="1"/>
    <xf numFmtId="3" fontId="6" fillId="0" borderId="0" xfId="0" applyNumberFormat="1" applyFont="1"/>
    <xf numFmtId="49" fontId="2" fillId="0" borderId="0" xfId="1" applyNumberFormat="1" applyFont="1" applyAlignment="1">
      <alignment horizontal="center"/>
    </xf>
    <xf numFmtId="0" fontId="7" fillId="0" borderId="0" xfId="0" applyFont="1"/>
    <xf numFmtId="0" fontId="11" fillId="0" borderId="0" xfId="0" applyFont="1"/>
    <xf numFmtId="165" fontId="14" fillId="0" borderId="0" xfId="1" applyNumberFormat="1" applyFont="1" applyAlignment="1">
      <alignment horizontal="center"/>
    </xf>
    <xf numFmtId="165" fontId="8" fillId="0" borderId="0" xfId="1" applyNumberFormat="1" applyFont="1"/>
    <xf numFmtId="3" fontId="4" fillId="0" borderId="2" xfId="0" applyNumberFormat="1" applyFont="1" applyBorder="1"/>
    <xf numFmtId="49" fontId="2" fillId="0" borderId="0" xfId="1" applyNumberFormat="1" applyFont="1" applyAlignment="1"/>
    <xf numFmtId="0" fontId="6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49" fontId="11" fillId="0" borderId="0" xfId="1" applyNumberFormat="1" applyFont="1" applyAlignment="1"/>
    <xf numFmtId="165" fontId="15" fillId="0" borderId="0" xfId="1" applyNumberFormat="1" applyFont="1"/>
    <xf numFmtId="0" fontId="15" fillId="0" borderId="0" xfId="1" applyNumberFormat="1" applyFont="1"/>
    <xf numFmtId="165" fontId="15" fillId="0" borderId="1" xfId="1" applyNumberFormat="1" applyFont="1" applyBorder="1"/>
    <xf numFmtId="165" fontId="16" fillId="0" borderId="0" xfId="1" applyNumberFormat="1" applyFont="1"/>
    <xf numFmtId="165" fontId="6" fillId="0" borderId="0" xfId="1" applyNumberFormat="1" applyFont="1"/>
    <xf numFmtId="0" fontId="16" fillId="0" borderId="0" xfId="1" applyNumberFormat="1" applyFont="1"/>
    <xf numFmtId="165" fontId="15" fillId="0" borderId="0" xfId="1" applyNumberFormat="1" applyFont="1" applyBorder="1"/>
    <xf numFmtId="165" fontId="15" fillId="0" borderId="0" xfId="1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7" fillId="0" borderId="25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7" fillId="0" borderId="7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30" xfId="0" applyBorder="1" applyAlignment="1">
      <alignment wrapText="1"/>
    </xf>
    <xf numFmtId="165" fontId="15" fillId="0" borderId="0" xfId="1" applyNumberFormat="1" applyFont="1" applyBorder="1" applyAlignment="1">
      <alignment vertical="top"/>
    </xf>
    <xf numFmtId="0" fontId="0" fillId="0" borderId="20" xfId="0" applyBorder="1" applyAlignment="1">
      <alignment wrapText="1"/>
    </xf>
    <xf numFmtId="4" fontId="4" fillId="0" borderId="0" xfId="0" applyNumberFormat="1" applyFont="1"/>
    <xf numFmtId="165" fontId="19" fillId="0" borderId="0" xfId="1" applyNumberFormat="1" applyFont="1"/>
    <xf numFmtId="0" fontId="1" fillId="0" borderId="0" xfId="0" applyFont="1"/>
    <xf numFmtId="165" fontId="15" fillId="0" borderId="0" xfId="1" applyNumberFormat="1" applyFont="1" applyAlignment="1"/>
    <xf numFmtId="4" fontId="4" fillId="0" borderId="1" xfId="0" applyNumberFormat="1" applyFont="1" applyBorder="1"/>
    <xf numFmtId="4" fontId="2" fillId="0" borderId="0" xfId="0" applyNumberFormat="1" applyFont="1"/>
    <xf numFmtId="166" fontId="15" fillId="0" borderId="2" xfId="1" applyNumberFormat="1" applyFont="1" applyBorder="1"/>
    <xf numFmtId="165" fontId="0" fillId="0" borderId="0" xfId="0" applyNumberFormat="1"/>
    <xf numFmtId="3" fontId="4" fillId="0" borderId="31" xfId="0" applyNumberFormat="1" applyFont="1" applyBorder="1"/>
    <xf numFmtId="165" fontId="4" fillId="0" borderId="0" xfId="1" applyNumberFormat="1" applyFont="1" applyAlignment="1">
      <alignment vertical="top"/>
    </xf>
    <xf numFmtId="167" fontId="0" fillId="0" borderId="0" xfId="1" applyNumberFormat="1" applyFont="1"/>
    <xf numFmtId="167" fontId="0" fillId="0" borderId="0" xfId="0" applyNumberFormat="1"/>
    <xf numFmtId="167" fontId="0" fillId="0" borderId="1" xfId="1" applyNumberFormat="1" applyFont="1" applyBorder="1"/>
    <xf numFmtId="167" fontId="2" fillId="0" borderId="0" xfId="1" applyNumberFormat="1" applyFont="1"/>
    <xf numFmtId="167" fontId="2" fillId="0" borderId="0" xfId="0" applyNumberFormat="1" applyFont="1"/>
    <xf numFmtId="167" fontId="0" fillId="0" borderId="0" xfId="1" applyNumberFormat="1" applyFont="1" applyBorder="1"/>
    <xf numFmtId="0" fontId="1" fillId="0" borderId="0" xfId="0" applyFont="1" applyAlignment="1">
      <alignment wrapText="1"/>
    </xf>
    <xf numFmtId="0" fontId="1" fillId="0" borderId="1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wrapText="1"/>
    </xf>
    <xf numFmtId="165" fontId="15" fillId="0" borderId="2" xfId="1" applyNumberFormat="1" applyFont="1" applyBorder="1"/>
    <xf numFmtId="168" fontId="15" fillId="0" borderId="2" xfId="1" applyNumberFormat="1" applyFont="1" applyBorder="1"/>
    <xf numFmtId="165" fontId="16" fillId="0" borderId="0" xfId="1" applyNumberFormat="1" applyFont="1" applyAlignment="1">
      <alignment horizontal="left" vertical="top"/>
    </xf>
    <xf numFmtId="165" fontId="16" fillId="0" borderId="0" xfId="1" applyNumberFormat="1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3" fontId="0" fillId="0" borderId="0" xfId="1" applyNumberFormat="1" applyFont="1"/>
    <xf numFmtId="165" fontId="4" fillId="0" borderId="1" xfId="1" applyNumberFormat="1" applyFont="1" applyBorder="1"/>
    <xf numFmtId="165" fontId="4" fillId="0" borderId="2" xfId="1" applyNumberFormat="1" applyFont="1" applyBorder="1"/>
    <xf numFmtId="165" fontId="19" fillId="0" borderId="0" xfId="1" applyNumberFormat="1" applyFont="1" applyBorder="1" applyAlignment="1">
      <alignment vertical="top"/>
    </xf>
    <xf numFmtId="165" fontId="4" fillId="0" borderId="0" xfId="1" applyNumberFormat="1" applyFont="1" applyAlignment="1"/>
    <xf numFmtId="0" fontId="15" fillId="0" borderId="0" xfId="1" applyNumberFormat="1" applyFont="1" applyAlignment="1">
      <alignment vertical="top"/>
    </xf>
    <xf numFmtId="3" fontId="15" fillId="0" borderId="0" xfId="0" applyNumberFormat="1" applyFont="1"/>
    <xf numFmtId="3" fontId="16" fillId="0" borderId="0" xfId="0" applyNumberFormat="1" applyFont="1"/>
    <xf numFmtId="3" fontId="15" fillId="0" borderId="31" xfId="0" applyNumberFormat="1" applyFont="1" applyBorder="1"/>
    <xf numFmtId="3" fontId="15" fillId="0" borderId="23" xfId="0" applyNumberFormat="1" applyFont="1" applyBorder="1"/>
    <xf numFmtId="3" fontId="15" fillId="0" borderId="1" xfId="0" applyNumberFormat="1" applyFont="1" applyBorder="1"/>
    <xf numFmtId="165" fontId="15" fillId="0" borderId="0" xfId="1" applyNumberFormat="1" applyFont="1" applyBorder="1" applyAlignment="1">
      <alignment horizontal="left" vertical="top" wrapText="1"/>
    </xf>
    <xf numFmtId="165" fontId="9" fillId="0" borderId="0" xfId="1" applyNumberFormat="1" applyFont="1" applyAlignment="1">
      <alignment horizontal="center" wrapText="1"/>
    </xf>
    <xf numFmtId="165" fontId="13" fillId="0" borderId="0" xfId="1" applyNumberFormat="1" applyFont="1" applyAlignment="1">
      <alignment horizontal="center" wrapText="1"/>
    </xf>
    <xf numFmtId="165" fontId="19" fillId="0" borderId="0" xfId="1" applyNumberFormat="1" applyFont="1" applyBorder="1" applyAlignment="1">
      <alignment horizontal="left" vertical="top" wrapText="1"/>
    </xf>
    <xf numFmtId="0" fontId="15" fillId="0" borderId="0" xfId="1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89"/>
  <sheetViews>
    <sheetView view="pageBreakPreview" topLeftCell="A3" zoomScaleNormal="100" zoomScaleSheetLayoutView="100" workbookViewId="0">
      <selection activeCell="E7" sqref="E7"/>
    </sheetView>
  </sheetViews>
  <sheetFormatPr defaultColWidth="9.140625" defaultRowHeight="12.75" x14ac:dyDescent="0.2"/>
  <cols>
    <col min="1" max="1" width="15" style="5" customWidth="1"/>
    <col min="2" max="2" width="46" style="5" customWidth="1"/>
    <col min="3" max="3" width="25.140625" style="5" bestFit="1" customWidth="1"/>
    <col min="4" max="4" width="9.140625" style="5"/>
    <col min="5" max="5" width="30.28515625" style="5" bestFit="1" customWidth="1"/>
    <col min="6" max="6" width="9.140625" style="5"/>
    <col min="7" max="7" width="25.28515625" style="5" bestFit="1" customWidth="1"/>
    <col min="8" max="16384" width="9.140625" style="5"/>
  </cols>
  <sheetData>
    <row r="1" spans="1:7" s="3" customFormat="1" ht="46.5" customHeight="1" x14ac:dyDescent="0.6">
      <c r="A1" s="107" t="s">
        <v>0</v>
      </c>
      <c r="B1" s="107"/>
      <c r="C1" s="107"/>
      <c r="D1" s="107"/>
      <c r="E1" s="107"/>
      <c r="F1" s="107"/>
      <c r="G1" s="107"/>
    </row>
    <row r="2" spans="1:7" s="15" customFormat="1" ht="15.75" x14ac:dyDescent="0.25">
      <c r="B2" s="14"/>
    </row>
    <row r="3" spans="1:7" ht="33" customHeight="1" x14ac:dyDescent="0.45">
      <c r="A3" s="106" t="s">
        <v>157</v>
      </c>
      <c r="B3" s="106"/>
      <c r="C3" s="106"/>
      <c r="D3" s="106"/>
      <c r="E3" s="106"/>
      <c r="F3" s="106"/>
      <c r="G3" s="106"/>
    </row>
    <row r="4" spans="1:7" ht="26.25" x14ac:dyDescent="0.4">
      <c r="A4" s="37"/>
      <c r="B4" s="37"/>
    </row>
    <row r="5" spans="1:7" s="41" customFormat="1" ht="25.5" x14ac:dyDescent="0.35">
      <c r="A5" s="40"/>
      <c r="B5" s="40"/>
      <c r="C5" s="40" t="s">
        <v>1</v>
      </c>
      <c r="E5" s="40" t="s">
        <v>159</v>
      </c>
      <c r="G5" s="40" t="s">
        <v>158</v>
      </c>
    </row>
    <row r="6" spans="1:7" s="41" customFormat="1" ht="25.5" x14ac:dyDescent="0.35">
      <c r="A6" s="40"/>
      <c r="B6" s="40" t="s">
        <v>2</v>
      </c>
    </row>
    <row r="7" spans="1:7" s="4" customFormat="1" ht="26.25" x14ac:dyDescent="0.4">
      <c r="A7" s="38"/>
      <c r="B7" s="37" t="s">
        <v>3</v>
      </c>
      <c r="C7" s="37">
        <v>1570000</v>
      </c>
      <c r="E7" s="43">
        <v>1631926.5</v>
      </c>
      <c r="G7" s="37">
        <v>1720000</v>
      </c>
    </row>
    <row r="8" spans="1:7" s="4" customFormat="1" ht="26.25" x14ac:dyDescent="0.4">
      <c r="A8" s="38"/>
      <c r="B8" s="37" t="s">
        <v>4</v>
      </c>
      <c r="C8" s="37">
        <v>22000</v>
      </c>
      <c r="E8" s="43">
        <v>22000</v>
      </c>
      <c r="G8" s="37">
        <v>22000</v>
      </c>
    </row>
    <row r="9" spans="1:7" s="4" customFormat="1" ht="26.25" x14ac:dyDescent="0.4">
      <c r="A9" s="38"/>
      <c r="B9" s="37" t="s">
        <v>5</v>
      </c>
      <c r="C9" s="37">
        <v>390000</v>
      </c>
      <c r="E9" s="43">
        <v>419237</v>
      </c>
      <c r="G9" s="37">
        <v>235000</v>
      </c>
    </row>
    <row r="10" spans="1:7" s="4" customFormat="1" ht="29.25" customHeight="1" x14ac:dyDescent="0.4">
      <c r="A10" s="38"/>
      <c r="B10" s="37" t="s">
        <v>6</v>
      </c>
      <c r="C10" s="68">
        <v>60000</v>
      </c>
      <c r="E10" s="43">
        <v>30000</v>
      </c>
      <c r="G10" s="37">
        <v>30000</v>
      </c>
    </row>
    <row r="11" spans="1:7" s="4" customFormat="1" ht="26.25" x14ac:dyDescent="0.4">
      <c r="A11" s="38"/>
      <c r="B11" s="37" t="s">
        <v>7</v>
      </c>
      <c r="C11" s="68">
        <v>10000</v>
      </c>
      <c r="E11" s="43">
        <v>10751</v>
      </c>
      <c r="G11" s="37">
        <v>10000</v>
      </c>
    </row>
    <row r="12" spans="1:7" s="4" customFormat="1" ht="27" thickBot="1" x14ac:dyDescent="0.45">
      <c r="A12" s="38"/>
      <c r="B12" s="37" t="s">
        <v>8</v>
      </c>
      <c r="C12" s="39">
        <f>SUM(C7:C11)</f>
        <v>2052000</v>
      </c>
      <c r="E12" s="39">
        <f>SUM(E7:E11)</f>
        <v>2113914.5</v>
      </c>
      <c r="G12" s="39">
        <f>SUM(G7:G11)</f>
        <v>2017000</v>
      </c>
    </row>
    <row r="13" spans="1:7" s="4" customFormat="1" ht="26.25" x14ac:dyDescent="0.4">
      <c r="A13" s="38"/>
      <c r="B13" s="37"/>
      <c r="C13" s="37"/>
      <c r="E13" s="37"/>
      <c r="G13" s="37"/>
    </row>
    <row r="14" spans="1:7" s="41" customFormat="1" ht="25.5" x14ac:dyDescent="0.35">
      <c r="A14" s="42"/>
      <c r="B14" s="40" t="s">
        <v>9</v>
      </c>
      <c r="C14" s="40"/>
      <c r="E14" s="40"/>
      <c r="G14" s="40"/>
    </row>
    <row r="15" spans="1:7" s="4" customFormat="1" ht="26.25" x14ac:dyDescent="0.4">
      <c r="A15" s="38"/>
      <c r="B15" s="37" t="s">
        <v>10</v>
      </c>
      <c r="C15" s="37">
        <f>+Noter!B8</f>
        <v>1471000</v>
      </c>
      <c r="E15" s="37">
        <f>+Noter!D8</f>
        <v>1461550.34</v>
      </c>
      <c r="G15" s="37">
        <f>+Noter!F8</f>
        <v>1470000</v>
      </c>
    </row>
    <row r="16" spans="1:7" s="4" customFormat="1" ht="26.25" x14ac:dyDescent="0.4">
      <c r="A16" s="38"/>
      <c r="B16" s="37" t="s">
        <v>11</v>
      </c>
      <c r="C16" s="44">
        <f>+Noter!B16</f>
        <v>42000</v>
      </c>
      <c r="D16" s="74"/>
      <c r="E16" s="44">
        <f>+Noter!D16</f>
        <v>32094.720000000001</v>
      </c>
      <c r="F16" s="74"/>
      <c r="G16" s="37">
        <f>+Noter!F16</f>
        <v>42800</v>
      </c>
    </row>
    <row r="17" spans="1:7" s="4" customFormat="1" ht="26.25" x14ac:dyDescent="0.4">
      <c r="A17" s="38"/>
      <c r="B17" s="37" t="s">
        <v>12</v>
      </c>
      <c r="C17" s="44">
        <f>+Noter!B21</f>
        <v>53000</v>
      </c>
      <c r="D17" s="74"/>
      <c r="E17" s="44">
        <f>+Noter!D21</f>
        <v>47282.14</v>
      </c>
      <c r="F17" s="74"/>
      <c r="G17" s="37">
        <f>+Noter!F21</f>
        <v>8000</v>
      </c>
    </row>
    <row r="18" spans="1:7" s="4" customFormat="1" ht="26.25" x14ac:dyDescent="0.4">
      <c r="A18" s="38"/>
      <c r="B18" s="37" t="s">
        <v>13</v>
      </c>
      <c r="C18" s="44">
        <f>+Noter!B33</f>
        <v>212000</v>
      </c>
      <c r="D18" s="74"/>
      <c r="E18" s="44">
        <f>+Noter!D33</f>
        <v>310417.84999999998</v>
      </c>
      <c r="F18" s="74"/>
      <c r="G18" s="37">
        <f>+Noter!F33</f>
        <v>290000</v>
      </c>
    </row>
    <row r="19" spans="1:7" s="4" customFormat="1" ht="26.25" x14ac:dyDescent="0.4">
      <c r="A19" s="38"/>
      <c r="B19" s="37" t="s">
        <v>14</v>
      </c>
      <c r="C19" s="44">
        <f>+Noter!B37</f>
        <v>31000</v>
      </c>
      <c r="D19" s="74"/>
      <c r="E19" s="44">
        <f>+Noter!D37</f>
        <v>25156.25</v>
      </c>
      <c r="F19" s="74"/>
      <c r="G19" s="37">
        <f>+Noter!F37</f>
        <v>27000</v>
      </c>
    </row>
    <row r="20" spans="1:7" s="4" customFormat="1" ht="26.25" x14ac:dyDescent="0.4">
      <c r="A20" s="38"/>
      <c r="B20" s="37" t="s">
        <v>15</v>
      </c>
      <c r="C20" s="44">
        <f>+Noter!B50</f>
        <v>101000</v>
      </c>
      <c r="D20" s="74"/>
      <c r="E20" s="44">
        <f>+Noter!D50</f>
        <v>123926.01999999999</v>
      </c>
      <c r="F20" s="74"/>
      <c r="G20" s="37">
        <f>+Noter!F50</f>
        <v>87000</v>
      </c>
    </row>
    <row r="21" spans="1:7" s="4" customFormat="1" ht="26.25" x14ac:dyDescent="0.4">
      <c r="A21" s="38"/>
      <c r="B21" s="37" t="s">
        <v>16</v>
      </c>
      <c r="C21" s="44">
        <f>+Noter!B57</f>
        <v>87000</v>
      </c>
      <c r="D21" s="74"/>
      <c r="E21" s="44">
        <f>+Noter!D57</f>
        <v>73117.11</v>
      </c>
      <c r="F21" s="74"/>
      <c r="G21" s="37">
        <f>+Noter!F57</f>
        <v>75000</v>
      </c>
    </row>
    <row r="22" spans="1:7" s="4" customFormat="1" ht="26.25" x14ac:dyDescent="0.4">
      <c r="A22" s="38"/>
      <c r="B22" s="37" t="s">
        <v>17</v>
      </c>
      <c r="C22" s="37">
        <f>+Noter!B61</f>
        <v>11000</v>
      </c>
      <c r="E22" s="37">
        <f>+Noter!D61</f>
        <v>11250</v>
      </c>
      <c r="G22" s="37">
        <f>+Noter!F61</f>
        <v>12000</v>
      </c>
    </row>
    <row r="23" spans="1:7" s="4" customFormat="1" ht="27" thickBot="1" x14ac:dyDescent="0.45">
      <c r="A23" s="38"/>
      <c r="B23" s="37" t="s">
        <v>18</v>
      </c>
      <c r="C23" s="39">
        <f>SUM(C15:C22)</f>
        <v>2008000</v>
      </c>
      <c r="E23" s="39">
        <f>SUM(E15:E22)</f>
        <v>2084794.43</v>
      </c>
      <c r="G23" s="39">
        <f>SUM(G15:G22)</f>
        <v>2011800</v>
      </c>
    </row>
    <row r="24" spans="1:7" s="4" customFormat="1" ht="26.25" x14ac:dyDescent="0.4">
      <c r="A24" s="37"/>
      <c r="B24" s="37"/>
      <c r="C24" s="37"/>
      <c r="E24" s="37"/>
      <c r="G24" s="37"/>
    </row>
    <row r="25" spans="1:7" s="4" customFormat="1" ht="27" thickBot="1" x14ac:dyDescent="0.45">
      <c r="A25" s="37"/>
      <c r="B25" s="37" t="s">
        <v>19</v>
      </c>
      <c r="C25" s="71">
        <f>+C12-C23</f>
        <v>44000</v>
      </c>
      <c r="E25" s="87">
        <f>+E12-E23</f>
        <v>29120.070000000065</v>
      </c>
      <c r="G25" s="88">
        <f>+G12-G23</f>
        <v>5200</v>
      </c>
    </row>
    <row r="26" spans="1:7" s="4" customFormat="1" ht="27" thickTop="1" x14ac:dyDescent="0.4">
      <c r="A26" s="37"/>
      <c r="B26" s="37"/>
      <c r="E26" s="37"/>
    </row>
    <row r="27" spans="1:7" s="4" customFormat="1" ht="26.25" x14ac:dyDescent="0.4">
      <c r="A27" s="37"/>
      <c r="B27" s="89" t="s">
        <v>20</v>
      </c>
    </row>
    <row r="28" spans="1:7" s="4" customFormat="1" ht="26.25" customHeight="1" x14ac:dyDescent="0.4">
      <c r="A28" s="37"/>
      <c r="B28" s="43" t="s">
        <v>21</v>
      </c>
      <c r="C28" s="108" t="s">
        <v>164</v>
      </c>
      <c r="D28" s="108"/>
      <c r="E28" s="108"/>
      <c r="F28" s="108"/>
      <c r="G28" s="108"/>
    </row>
    <row r="29" spans="1:7" s="4" customFormat="1" ht="26.25" x14ac:dyDescent="0.4">
      <c r="A29" s="37"/>
      <c r="C29" s="108"/>
      <c r="D29" s="108"/>
      <c r="E29" s="108"/>
      <c r="F29" s="108"/>
      <c r="G29" s="108"/>
    </row>
    <row r="30" spans="1:7" s="4" customFormat="1" ht="21.75" customHeight="1" x14ac:dyDescent="0.4">
      <c r="A30" s="37"/>
      <c r="C30" s="97"/>
      <c r="D30" s="98"/>
      <c r="E30" s="98"/>
      <c r="F30" s="98"/>
      <c r="G30" s="98"/>
    </row>
    <row r="31" spans="1:7" s="4" customFormat="1" ht="27" customHeight="1" x14ac:dyDescent="0.4">
      <c r="A31" s="37"/>
      <c r="B31" s="66" t="s">
        <v>165</v>
      </c>
      <c r="C31" s="109" t="s">
        <v>166</v>
      </c>
      <c r="D31" s="109"/>
      <c r="E31" s="109"/>
      <c r="F31" s="109"/>
      <c r="G31" s="109"/>
    </row>
    <row r="32" spans="1:7" s="4" customFormat="1" ht="27" customHeight="1" x14ac:dyDescent="0.4">
      <c r="A32" s="37"/>
      <c r="B32" s="66"/>
      <c r="C32" s="99"/>
      <c r="D32" s="98"/>
      <c r="E32" s="98"/>
      <c r="F32" s="98"/>
      <c r="G32" s="98"/>
    </row>
    <row r="33" spans="1:7" s="4" customFormat="1" ht="26.25" customHeight="1" x14ac:dyDescent="0.4">
      <c r="A33" s="37"/>
      <c r="B33" s="63" t="s">
        <v>13</v>
      </c>
      <c r="C33" s="99" t="s">
        <v>167</v>
      </c>
      <c r="D33" s="98"/>
      <c r="E33" s="98"/>
      <c r="F33" s="98"/>
      <c r="G33" s="98"/>
    </row>
    <row r="34" spans="1:7" s="4" customFormat="1" ht="26.25" customHeight="1" x14ac:dyDescent="0.4">
      <c r="A34" s="37"/>
      <c r="B34" s="63"/>
      <c r="C34" s="99"/>
      <c r="D34" s="98"/>
      <c r="E34" s="98"/>
      <c r="F34" s="98"/>
      <c r="G34" s="98"/>
    </row>
    <row r="35" spans="1:7" s="4" customFormat="1" ht="26.25" customHeight="1" x14ac:dyDescent="0.4">
      <c r="A35" s="37"/>
      <c r="B35" s="37" t="s">
        <v>16</v>
      </c>
      <c r="C35" s="109" t="s">
        <v>168</v>
      </c>
      <c r="D35" s="109"/>
      <c r="E35" s="109"/>
      <c r="F35" s="109"/>
      <c r="G35" s="109"/>
    </row>
    <row r="36" spans="1:7" s="4" customFormat="1" ht="26.25" x14ac:dyDescent="0.4">
      <c r="A36" s="37"/>
      <c r="B36" s="37"/>
      <c r="C36" s="109"/>
      <c r="D36" s="109"/>
      <c r="E36" s="109"/>
      <c r="F36" s="109"/>
      <c r="G36" s="109"/>
    </row>
    <row r="37" spans="1:7" s="4" customFormat="1" ht="26.25" x14ac:dyDescent="0.4">
      <c r="A37" s="37"/>
      <c r="B37" s="37"/>
      <c r="C37" s="109"/>
      <c r="D37" s="109"/>
      <c r="E37" s="109"/>
      <c r="F37" s="109"/>
      <c r="G37" s="109"/>
    </row>
    <row r="38" spans="1:7" s="4" customFormat="1" ht="27" customHeight="1" x14ac:dyDescent="0.4">
      <c r="A38" s="37"/>
      <c r="B38" s="90" t="s">
        <v>22</v>
      </c>
      <c r="C38" s="98"/>
      <c r="D38" s="98"/>
      <c r="E38" s="98"/>
      <c r="F38" s="98"/>
      <c r="G38" s="98"/>
    </row>
    <row r="39" spans="1:7" s="4" customFormat="1" ht="26.25" customHeight="1" x14ac:dyDescent="0.4">
      <c r="A39" s="37"/>
      <c r="B39" s="43" t="s">
        <v>23</v>
      </c>
      <c r="C39" s="105" t="s">
        <v>171</v>
      </c>
      <c r="D39" s="105"/>
      <c r="E39" s="105"/>
      <c r="F39" s="105"/>
      <c r="G39" s="105"/>
    </row>
    <row r="40" spans="1:7" s="4" customFormat="1" ht="26.25" x14ac:dyDescent="0.4">
      <c r="A40" s="37"/>
      <c r="B40" s="43"/>
      <c r="C40" s="105"/>
      <c r="D40" s="105"/>
      <c r="E40" s="105"/>
      <c r="F40" s="105"/>
      <c r="G40" s="105"/>
    </row>
    <row r="41" spans="1:7" s="4" customFormat="1" ht="26.25" x14ac:dyDescent="0.4">
      <c r="A41" s="37"/>
    </row>
    <row r="42" spans="1:7" s="4" customFormat="1" ht="23.25" customHeight="1" x14ac:dyDescent="0.4">
      <c r="A42" s="37"/>
    </row>
    <row r="43" spans="1:7" s="4" customFormat="1" ht="26.25" x14ac:dyDescent="0.4">
      <c r="A43" s="37"/>
      <c r="B43" s="43"/>
    </row>
    <row r="44" spans="1:7" s="4" customFormat="1" ht="28.5" customHeight="1" x14ac:dyDescent="0.4">
      <c r="A44" s="37"/>
      <c r="B44" s="43"/>
    </row>
    <row r="45" spans="1:7" s="4" customFormat="1" ht="26.25" x14ac:dyDescent="0.4">
      <c r="A45" s="37"/>
      <c r="B45" s="43"/>
    </row>
    <row r="46" spans="1:7" s="4" customFormat="1" ht="26.25" x14ac:dyDescent="0.4">
      <c r="A46" s="37"/>
      <c r="B46" s="43"/>
    </row>
    <row r="47" spans="1:7" s="4" customFormat="1" ht="26.25" x14ac:dyDescent="0.4">
      <c r="A47" s="37"/>
      <c r="B47" s="43"/>
    </row>
    <row r="48" spans="1:7" s="4" customFormat="1" ht="26.25" x14ac:dyDescent="0.4">
      <c r="A48" s="37"/>
      <c r="B48" s="43"/>
    </row>
    <row r="49" spans="1:2" s="4" customFormat="1" ht="26.25" x14ac:dyDescent="0.4">
      <c r="A49" s="37"/>
      <c r="B49" s="43"/>
    </row>
    <row r="50" spans="1:2" s="4" customFormat="1" ht="26.25" x14ac:dyDescent="0.4">
      <c r="A50" s="37"/>
      <c r="B50" s="37"/>
    </row>
    <row r="51" spans="1:2" s="4" customFormat="1" ht="26.25" x14ac:dyDescent="0.4">
      <c r="A51" s="37"/>
      <c r="B51" s="37"/>
    </row>
    <row r="52" spans="1:2" s="4" customFormat="1" ht="26.25" x14ac:dyDescent="0.4">
      <c r="A52" s="37"/>
      <c r="B52" s="37"/>
    </row>
    <row r="53" spans="1:2" s="4" customFormat="1" ht="26.25" x14ac:dyDescent="0.4">
      <c r="A53" s="37"/>
      <c r="B53" s="37"/>
    </row>
    <row r="54" spans="1:2" s="4" customFormat="1" ht="26.25" x14ac:dyDescent="0.4">
      <c r="A54" s="37"/>
      <c r="B54" s="37"/>
    </row>
    <row r="55" spans="1:2" s="4" customFormat="1" ht="26.25" x14ac:dyDescent="0.4">
      <c r="A55" s="37"/>
      <c r="B55" s="37"/>
    </row>
    <row r="56" spans="1:2" s="4" customFormat="1" ht="26.25" x14ac:dyDescent="0.4">
      <c r="A56" s="37"/>
      <c r="B56" s="37"/>
    </row>
    <row r="57" spans="1:2" s="4" customFormat="1" ht="26.25" x14ac:dyDescent="0.4">
      <c r="A57" s="37"/>
      <c r="B57" s="37"/>
    </row>
    <row r="58" spans="1:2" s="4" customFormat="1" ht="26.25" x14ac:dyDescent="0.4">
      <c r="A58" s="37"/>
      <c r="B58" s="37"/>
    </row>
    <row r="59" spans="1:2" s="4" customFormat="1" ht="26.25" x14ac:dyDescent="0.4">
      <c r="A59" s="37"/>
      <c r="B59" s="37"/>
    </row>
    <row r="60" spans="1:2" s="4" customFormat="1" ht="26.25" x14ac:dyDescent="0.4">
      <c r="A60" s="37"/>
      <c r="B60" s="37"/>
    </row>
    <row r="61" spans="1:2" s="4" customFormat="1" ht="26.25" x14ac:dyDescent="0.4">
      <c r="A61" s="37"/>
      <c r="B61" s="37"/>
    </row>
    <row r="62" spans="1:2" s="4" customFormat="1" ht="26.25" x14ac:dyDescent="0.4">
      <c r="A62" s="37"/>
      <c r="B62" s="37"/>
    </row>
    <row r="63" spans="1:2" s="4" customFormat="1" ht="26.25" x14ac:dyDescent="0.4">
      <c r="A63" s="37"/>
      <c r="B63" s="37"/>
    </row>
    <row r="64" spans="1:2" s="4" customFormat="1" ht="26.25" x14ac:dyDescent="0.4">
      <c r="A64" s="37"/>
      <c r="B64" s="37"/>
    </row>
    <row r="65" spans="1:2" s="4" customFormat="1" ht="26.25" x14ac:dyDescent="0.4">
      <c r="A65" s="37"/>
      <c r="B65" s="37"/>
    </row>
    <row r="66" spans="1:2" s="4" customFormat="1" ht="26.25" x14ac:dyDescent="0.4">
      <c r="A66" s="37"/>
      <c r="B66" s="37"/>
    </row>
    <row r="67" spans="1:2" s="4" customFormat="1" ht="26.25" x14ac:dyDescent="0.4">
      <c r="A67" s="37"/>
      <c r="B67" s="37"/>
    </row>
    <row r="68" spans="1:2" s="4" customFormat="1" ht="26.25" x14ac:dyDescent="0.4">
      <c r="A68" s="37"/>
      <c r="B68" s="37"/>
    </row>
    <row r="69" spans="1:2" s="4" customFormat="1" ht="26.25" x14ac:dyDescent="0.4">
      <c r="A69" s="37"/>
      <c r="B69" s="37"/>
    </row>
    <row r="70" spans="1:2" s="4" customFormat="1" ht="26.25" x14ac:dyDescent="0.4">
      <c r="A70" s="37"/>
      <c r="B70" s="37"/>
    </row>
    <row r="71" spans="1:2" s="4" customFormat="1" ht="26.25" x14ac:dyDescent="0.4">
      <c r="A71" s="37"/>
      <c r="B71" s="37"/>
    </row>
    <row r="72" spans="1:2" s="4" customFormat="1" ht="26.25" x14ac:dyDescent="0.4">
      <c r="A72" s="37"/>
      <c r="B72" s="37"/>
    </row>
    <row r="73" spans="1:2" s="4" customFormat="1" ht="26.25" x14ac:dyDescent="0.4">
      <c r="A73" s="37"/>
      <c r="B73" s="37"/>
    </row>
    <row r="74" spans="1:2" s="4" customFormat="1" ht="26.25" x14ac:dyDescent="0.4">
      <c r="A74" s="37"/>
      <c r="B74" s="37"/>
    </row>
    <row r="75" spans="1:2" s="4" customFormat="1" ht="26.25" x14ac:dyDescent="0.4">
      <c r="A75" s="37"/>
      <c r="B75" s="37"/>
    </row>
    <row r="76" spans="1:2" s="4" customFormat="1" ht="26.25" x14ac:dyDescent="0.4">
      <c r="A76" s="37"/>
      <c r="B76" s="37"/>
    </row>
    <row r="77" spans="1:2" s="4" customFormat="1" ht="26.25" x14ac:dyDescent="0.4">
      <c r="A77" s="37"/>
      <c r="B77" s="37"/>
    </row>
    <row r="78" spans="1:2" s="4" customFormat="1" ht="26.25" x14ac:dyDescent="0.4">
      <c r="A78" s="37"/>
      <c r="B78" s="37"/>
    </row>
    <row r="79" spans="1:2" s="4" customFormat="1" ht="26.25" x14ac:dyDescent="0.4">
      <c r="A79" s="37"/>
      <c r="B79" s="37"/>
    </row>
    <row r="80" spans="1:2" s="4" customFormat="1" ht="26.25" x14ac:dyDescent="0.4">
      <c r="A80" s="37"/>
      <c r="B80" s="37"/>
    </row>
    <row r="81" spans="1:2" s="4" customFormat="1" ht="26.25" x14ac:dyDescent="0.4">
      <c r="A81" s="37"/>
      <c r="B81" s="37"/>
    </row>
    <row r="82" spans="1:2" s="4" customFormat="1" ht="26.25" x14ac:dyDescent="0.4">
      <c r="A82" s="37"/>
      <c r="B82" s="37"/>
    </row>
    <row r="83" spans="1:2" s="4" customFormat="1" ht="26.25" x14ac:dyDescent="0.4">
      <c r="A83" s="37"/>
      <c r="B83" s="37"/>
    </row>
    <row r="84" spans="1:2" s="4" customFormat="1" ht="26.25" x14ac:dyDescent="0.4">
      <c r="A84" s="37"/>
      <c r="B84" s="37"/>
    </row>
    <row r="85" spans="1:2" s="4" customFormat="1" ht="26.25" x14ac:dyDescent="0.4">
      <c r="A85" s="37"/>
      <c r="B85" s="37"/>
    </row>
    <row r="86" spans="1:2" s="4" customFormat="1" ht="26.25" x14ac:dyDescent="0.4">
      <c r="A86" s="37"/>
      <c r="B86" s="37"/>
    </row>
    <row r="87" spans="1:2" s="4" customFormat="1" ht="26.25" x14ac:dyDescent="0.4">
      <c r="A87" s="37"/>
      <c r="B87" s="37"/>
    </row>
    <row r="88" spans="1:2" s="4" customFormat="1" ht="26.25" x14ac:dyDescent="0.4">
      <c r="A88" s="37"/>
      <c r="B88" s="37"/>
    </row>
    <row r="89" spans="1:2" s="4" customFormat="1" ht="26.25" x14ac:dyDescent="0.4">
      <c r="A89" s="37"/>
      <c r="B89" s="37"/>
    </row>
    <row r="90" spans="1:2" s="4" customFormat="1" ht="26.25" x14ac:dyDescent="0.4">
      <c r="A90" s="37"/>
      <c r="B90" s="37"/>
    </row>
    <row r="91" spans="1:2" s="4" customFormat="1" ht="26.25" x14ac:dyDescent="0.4">
      <c r="A91" s="37"/>
      <c r="B91" s="37"/>
    </row>
    <row r="92" spans="1:2" s="4" customFormat="1" ht="26.25" x14ac:dyDescent="0.4">
      <c r="A92" s="37"/>
      <c r="B92" s="37"/>
    </row>
    <row r="93" spans="1:2" s="4" customFormat="1" ht="26.25" x14ac:dyDescent="0.4">
      <c r="A93" s="37"/>
      <c r="B93" s="37"/>
    </row>
    <row r="94" spans="1:2" s="4" customFormat="1" ht="26.25" x14ac:dyDescent="0.4">
      <c r="A94" s="37"/>
      <c r="B94" s="37"/>
    </row>
    <row r="95" spans="1:2" s="4" customFormat="1" ht="26.25" x14ac:dyDescent="0.4">
      <c r="A95" s="37"/>
      <c r="B95" s="37"/>
    </row>
    <row r="96" spans="1:2" s="4" customFormat="1" ht="26.25" x14ac:dyDescent="0.4">
      <c r="A96" s="37"/>
      <c r="B96" s="37"/>
    </row>
    <row r="97" spans="1:2" s="4" customFormat="1" ht="26.25" x14ac:dyDescent="0.4">
      <c r="A97" s="37"/>
      <c r="B97" s="37"/>
    </row>
    <row r="98" spans="1:2" s="4" customFormat="1" ht="26.25" x14ac:dyDescent="0.4">
      <c r="A98" s="37"/>
      <c r="B98" s="37"/>
    </row>
    <row r="99" spans="1:2" s="4" customFormat="1" ht="26.25" x14ac:dyDescent="0.4">
      <c r="A99" s="37"/>
      <c r="B99" s="37"/>
    </row>
    <row r="100" spans="1:2" s="4" customFormat="1" ht="26.25" x14ac:dyDescent="0.4">
      <c r="A100" s="37"/>
      <c r="B100" s="37"/>
    </row>
    <row r="101" spans="1:2" s="4" customFormat="1" ht="26.25" x14ac:dyDescent="0.4">
      <c r="A101" s="37"/>
      <c r="B101" s="37"/>
    </row>
    <row r="102" spans="1:2" s="4" customFormat="1" ht="26.25" x14ac:dyDescent="0.4">
      <c r="A102" s="37"/>
      <c r="B102" s="37"/>
    </row>
    <row r="103" spans="1:2" s="4" customFormat="1" ht="26.25" x14ac:dyDescent="0.4">
      <c r="A103" s="37"/>
      <c r="B103" s="37"/>
    </row>
    <row r="104" spans="1:2" s="4" customFormat="1" ht="26.25" x14ac:dyDescent="0.4">
      <c r="A104" s="37"/>
      <c r="B104" s="37"/>
    </row>
    <row r="105" spans="1:2" s="4" customFormat="1" ht="26.25" x14ac:dyDescent="0.4">
      <c r="A105" s="37"/>
      <c r="B105" s="37"/>
    </row>
    <row r="106" spans="1:2" s="4" customFormat="1" ht="26.25" x14ac:dyDescent="0.4">
      <c r="A106" s="37"/>
      <c r="B106" s="37"/>
    </row>
    <row r="107" spans="1:2" s="4" customFormat="1" ht="26.25" x14ac:dyDescent="0.4">
      <c r="A107" s="37"/>
      <c r="B107" s="37"/>
    </row>
    <row r="108" spans="1:2" s="4" customFormat="1" ht="26.25" x14ac:dyDescent="0.4">
      <c r="A108" s="37"/>
      <c r="B108" s="37"/>
    </row>
    <row r="109" spans="1:2" s="4" customFormat="1" ht="26.25" x14ac:dyDescent="0.4">
      <c r="A109" s="37"/>
      <c r="B109" s="37"/>
    </row>
    <row r="110" spans="1:2" s="4" customFormat="1" ht="26.25" x14ac:dyDescent="0.4">
      <c r="A110" s="37"/>
      <c r="B110" s="37"/>
    </row>
    <row r="111" spans="1:2" s="4" customFormat="1" ht="26.25" x14ac:dyDescent="0.4">
      <c r="A111" s="37"/>
      <c r="B111" s="37"/>
    </row>
    <row r="112" spans="1:2" s="4" customFormat="1" ht="26.25" x14ac:dyDescent="0.4">
      <c r="A112" s="37"/>
      <c r="B112" s="37"/>
    </row>
    <row r="113" spans="1:2" s="4" customFormat="1" ht="26.25" x14ac:dyDescent="0.4">
      <c r="A113" s="37"/>
      <c r="B113" s="37"/>
    </row>
    <row r="114" spans="1:2" s="4" customFormat="1" ht="26.25" x14ac:dyDescent="0.4">
      <c r="A114" s="37"/>
      <c r="B114" s="37"/>
    </row>
    <row r="115" spans="1:2" s="4" customFormat="1" ht="26.25" x14ac:dyDescent="0.4">
      <c r="A115" s="37"/>
      <c r="B115" s="37"/>
    </row>
    <row r="116" spans="1:2" s="4" customFormat="1" ht="26.25" x14ac:dyDescent="0.4">
      <c r="A116" s="37"/>
      <c r="B116" s="37"/>
    </row>
    <row r="117" spans="1:2" s="4" customFormat="1" ht="26.25" x14ac:dyDescent="0.4">
      <c r="A117" s="37"/>
      <c r="B117" s="37"/>
    </row>
    <row r="118" spans="1:2" s="4" customFormat="1" ht="26.25" x14ac:dyDescent="0.4">
      <c r="A118" s="37"/>
      <c r="B118" s="37"/>
    </row>
    <row r="119" spans="1:2" s="4" customFormat="1" ht="26.25" x14ac:dyDescent="0.4">
      <c r="A119" s="37"/>
      <c r="B119" s="37"/>
    </row>
    <row r="120" spans="1:2" s="4" customFormat="1" ht="26.25" x14ac:dyDescent="0.4">
      <c r="A120" s="37"/>
      <c r="B120" s="37"/>
    </row>
    <row r="121" spans="1:2" s="4" customFormat="1" ht="26.25" x14ac:dyDescent="0.4">
      <c r="A121" s="37"/>
      <c r="B121" s="37"/>
    </row>
    <row r="122" spans="1:2" s="4" customFormat="1" ht="26.25" x14ac:dyDescent="0.4">
      <c r="A122" s="37"/>
      <c r="B122" s="37"/>
    </row>
    <row r="123" spans="1:2" s="4" customFormat="1" ht="26.25" x14ac:dyDescent="0.4">
      <c r="A123" s="37"/>
      <c r="B123" s="37"/>
    </row>
    <row r="124" spans="1:2" s="4" customFormat="1" ht="26.25" x14ac:dyDescent="0.4">
      <c r="A124" s="37"/>
      <c r="B124" s="37"/>
    </row>
    <row r="125" spans="1:2" s="4" customFormat="1" ht="26.25" x14ac:dyDescent="0.4">
      <c r="A125" s="37"/>
      <c r="B125" s="37"/>
    </row>
    <row r="126" spans="1:2" s="4" customFormat="1" ht="26.25" x14ac:dyDescent="0.4">
      <c r="A126" s="37"/>
      <c r="B126" s="37"/>
    </row>
    <row r="127" spans="1:2" s="4" customFormat="1" ht="26.25" x14ac:dyDescent="0.4">
      <c r="A127" s="37"/>
      <c r="B127" s="37"/>
    </row>
    <row r="128" spans="1:2" s="4" customFormat="1" ht="26.25" x14ac:dyDescent="0.4">
      <c r="A128" s="37"/>
      <c r="B128" s="37"/>
    </row>
    <row r="129" spans="1:2" s="4" customFormat="1" ht="26.25" x14ac:dyDescent="0.4">
      <c r="A129" s="37"/>
      <c r="B129" s="37"/>
    </row>
    <row r="130" spans="1:2" s="4" customFormat="1" ht="26.25" x14ac:dyDescent="0.4">
      <c r="A130" s="37"/>
      <c r="B130" s="37"/>
    </row>
    <row r="131" spans="1:2" s="4" customFormat="1" ht="26.25" x14ac:dyDescent="0.4">
      <c r="A131" s="37"/>
      <c r="B131" s="37"/>
    </row>
    <row r="132" spans="1:2" s="4" customFormat="1" ht="26.25" x14ac:dyDescent="0.4">
      <c r="A132" s="37"/>
      <c r="B132" s="37"/>
    </row>
    <row r="133" spans="1:2" s="4" customFormat="1" ht="26.25" x14ac:dyDescent="0.4">
      <c r="A133" s="37"/>
      <c r="B133" s="37"/>
    </row>
    <row r="134" spans="1:2" s="4" customFormat="1" ht="26.25" x14ac:dyDescent="0.4">
      <c r="A134" s="37"/>
      <c r="B134" s="37"/>
    </row>
    <row r="135" spans="1:2" s="4" customFormat="1" ht="26.25" x14ac:dyDescent="0.4">
      <c r="A135" s="37"/>
      <c r="B135" s="37"/>
    </row>
    <row r="136" spans="1:2" s="4" customFormat="1" ht="26.25" x14ac:dyDescent="0.4">
      <c r="A136" s="37"/>
      <c r="B136" s="37"/>
    </row>
    <row r="137" spans="1:2" s="4" customFormat="1" ht="26.25" x14ac:dyDescent="0.4">
      <c r="A137" s="37"/>
      <c r="B137" s="37"/>
    </row>
    <row r="138" spans="1:2" s="4" customFormat="1" ht="26.25" x14ac:dyDescent="0.4">
      <c r="A138" s="37"/>
      <c r="B138" s="37"/>
    </row>
    <row r="139" spans="1:2" s="4" customFormat="1" ht="26.25" x14ac:dyDescent="0.4">
      <c r="A139" s="37"/>
      <c r="B139" s="37"/>
    </row>
    <row r="140" spans="1:2" s="4" customFormat="1" ht="26.25" x14ac:dyDescent="0.4">
      <c r="A140" s="37"/>
      <c r="B140" s="37"/>
    </row>
    <row r="141" spans="1:2" s="4" customFormat="1" ht="26.25" x14ac:dyDescent="0.4">
      <c r="A141" s="37"/>
      <c r="B141" s="37"/>
    </row>
    <row r="142" spans="1:2" s="4" customFormat="1" ht="26.25" x14ac:dyDescent="0.4">
      <c r="A142" s="37"/>
      <c r="B142" s="37"/>
    </row>
    <row r="143" spans="1:2" s="4" customFormat="1" ht="26.25" x14ac:dyDescent="0.4">
      <c r="A143" s="37"/>
      <c r="B143" s="37"/>
    </row>
    <row r="144" spans="1:2" s="4" customFormat="1" ht="26.25" x14ac:dyDescent="0.4">
      <c r="A144" s="37"/>
      <c r="B144" s="37"/>
    </row>
    <row r="145" spans="1:2" s="4" customFormat="1" ht="26.25" x14ac:dyDescent="0.4">
      <c r="A145" s="37"/>
      <c r="B145" s="37"/>
    </row>
    <row r="146" spans="1:2" s="4" customFormat="1" ht="26.25" x14ac:dyDescent="0.4">
      <c r="A146" s="37"/>
      <c r="B146" s="37"/>
    </row>
    <row r="147" spans="1:2" s="4" customFormat="1" ht="26.25" x14ac:dyDescent="0.4">
      <c r="A147" s="37"/>
      <c r="B147" s="37"/>
    </row>
    <row r="148" spans="1:2" s="4" customFormat="1" ht="26.25" x14ac:dyDescent="0.4">
      <c r="A148" s="37"/>
      <c r="B148" s="37"/>
    </row>
    <row r="149" spans="1:2" s="4" customFormat="1" ht="26.25" x14ac:dyDescent="0.4">
      <c r="A149" s="37"/>
      <c r="B149" s="37"/>
    </row>
    <row r="150" spans="1:2" s="4" customFormat="1" ht="26.25" x14ac:dyDescent="0.4">
      <c r="A150" s="37"/>
      <c r="B150" s="37"/>
    </row>
    <row r="151" spans="1:2" s="4" customFormat="1" ht="26.25" x14ac:dyDescent="0.4">
      <c r="A151" s="37"/>
      <c r="B151" s="37"/>
    </row>
    <row r="152" spans="1:2" s="4" customFormat="1" ht="26.25" x14ac:dyDescent="0.4">
      <c r="A152" s="37"/>
      <c r="B152" s="37"/>
    </row>
    <row r="153" spans="1:2" s="4" customFormat="1" ht="26.25" x14ac:dyDescent="0.4">
      <c r="A153" s="37"/>
      <c r="B153" s="37"/>
    </row>
    <row r="154" spans="1:2" s="4" customFormat="1" ht="26.25" x14ac:dyDescent="0.4">
      <c r="A154" s="37"/>
      <c r="B154" s="37"/>
    </row>
    <row r="155" spans="1:2" s="4" customFormat="1" ht="26.25" x14ac:dyDescent="0.4">
      <c r="A155" s="37"/>
      <c r="B155" s="37"/>
    </row>
    <row r="156" spans="1:2" s="4" customFormat="1" ht="26.25" x14ac:dyDescent="0.4">
      <c r="A156" s="37"/>
      <c r="B156" s="37"/>
    </row>
    <row r="157" spans="1:2" s="4" customFormat="1" ht="26.25" x14ac:dyDescent="0.4">
      <c r="A157" s="37"/>
      <c r="B157" s="37"/>
    </row>
    <row r="158" spans="1:2" s="4" customFormat="1" ht="26.25" x14ac:dyDescent="0.4">
      <c r="A158" s="37"/>
      <c r="B158" s="37"/>
    </row>
    <row r="159" spans="1:2" s="4" customFormat="1" ht="26.25" x14ac:dyDescent="0.4">
      <c r="A159" s="37"/>
      <c r="B159" s="37"/>
    </row>
    <row r="160" spans="1:2" s="4" customFormat="1" ht="26.25" x14ac:dyDescent="0.4">
      <c r="A160" s="37"/>
      <c r="B160" s="37"/>
    </row>
    <row r="161" spans="1:2" s="4" customFormat="1" ht="26.25" x14ac:dyDescent="0.4">
      <c r="A161" s="37"/>
      <c r="B161" s="37"/>
    </row>
    <row r="162" spans="1:2" s="4" customFormat="1" ht="26.25" x14ac:dyDescent="0.4">
      <c r="A162" s="37"/>
      <c r="B162" s="37"/>
    </row>
    <row r="163" spans="1:2" s="4" customFormat="1" ht="26.25" x14ac:dyDescent="0.4">
      <c r="A163" s="37"/>
      <c r="B163" s="37"/>
    </row>
    <row r="164" spans="1:2" s="4" customFormat="1" ht="26.25" x14ac:dyDescent="0.4">
      <c r="A164" s="37"/>
      <c r="B164" s="37"/>
    </row>
    <row r="165" spans="1:2" s="4" customFormat="1" ht="26.25" x14ac:dyDescent="0.4">
      <c r="A165" s="37"/>
      <c r="B165" s="37"/>
    </row>
    <row r="166" spans="1:2" s="4" customFormat="1" ht="26.25" x14ac:dyDescent="0.4">
      <c r="A166" s="37"/>
      <c r="B166" s="37"/>
    </row>
    <row r="167" spans="1:2" s="4" customFormat="1" ht="26.25" x14ac:dyDescent="0.4">
      <c r="A167" s="37"/>
      <c r="B167" s="37"/>
    </row>
    <row r="168" spans="1:2" s="4" customFormat="1" ht="26.25" x14ac:dyDescent="0.4">
      <c r="A168" s="37"/>
      <c r="B168" s="37"/>
    </row>
    <row r="169" spans="1:2" s="4" customFormat="1" ht="26.25" x14ac:dyDescent="0.4">
      <c r="A169" s="37"/>
      <c r="B169" s="37"/>
    </row>
    <row r="170" spans="1:2" s="4" customFormat="1" ht="26.25" x14ac:dyDescent="0.4">
      <c r="A170" s="37"/>
      <c r="B170" s="37"/>
    </row>
    <row r="171" spans="1:2" s="4" customFormat="1" ht="26.25" x14ac:dyDescent="0.4">
      <c r="A171" s="37"/>
      <c r="B171" s="37"/>
    </row>
    <row r="172" spans="1:2" s="4" customFormat="1" ht="26.25" x14ac:dyDescent="0.4">
      <c r="A172" s="37"/>
      <c r="B172" s="37"/>
    </row>
    <row r="173" spans="1:2" s="4" customFormat="1" ht="26.25" x14ac:dyDescent="0.4">
      <c r="A173" s="37"/>
      <c r="B173" s="37"/>
    </row>
    <row r="174" spans="1:2" s="4" customFormat="1" ht="26.25" x14ac:dyDescent="0.4">
      <c r="A174" s="37"/>
      <c r="B174" s="37"/>
    </row>
    <row r="175" spans="1:2" s="4" customFormat="1" ht="26.25" x14ac:dyDescent="0.4">
      <c r="A175" s="37"/>
      <c r="B175" s="37"/>
    </row>
    <row r="176" spans="1:2" s="4" customFormat="1" ht="26.25" x14ac:dyDescent="0.4">
      <c r="A176" s="37"/>
      <c r="B176" s="37"/>
    </row>
    <row r="177" spans="1:2" s="4" customFormat="1" ht="26.25" x14ac:dyDescent="0.4">
      <c r="A177" s="37"/>
      <c r="B177" s="37"/>
    </row>
    <row r="178" spans="1:2" s="4" customFormat="1" ht="26.25" x14ac:dyDescent="0.4">
      <c r="A178" s="37"/>
      <c r="B178" s="37"/>
    </row>
    <row r="179" spans="1:2" s="4" customFormat="1" ht="26.25" x14ac:dyDescent="0.4">
      <c r="A179" s="37"/>
      <c r="B179" s="37"/>
    </row>
    <row r="180" spans="1:2" s="4" customFormat="1" ht="26.25" x14ac:dyDescent="0.4">
      <c r="A180" s="37"/>
      <c r="B180" s="37"/>
    </row>
    <row r="181" spans="1:2" s="4" customFormat="1" ht="26.25" x14ac:dyDescent="0.4">
      <c r="A181" s="37"/>
      <c r="B181" s="37"/>
    </row>
    <row r="182" spans="1:2" s="4" customFormat="1" ht="26.25" x14ac:dyDescent="0.4">
      <c r="A182" s="37"/>
      <c r="B182" s="37"/>
    </row>
    <row r="183" spans="1:2" s="4" customFormat="1" ht="26.25" x14ac:dyDescent="0.4">
      <c r="A183" s="37"/>
      <c r="B183" s="37"/>
    </row>
    <row r="184" spans="1:2" s="4" customFormat="1" ht="26.25" x14ac:dyDescent="0.4">
      <c r="A184" s="37"/>
      <c r="B184" s="37"/>
    </row>
    <row r="185" spans="1:2" s="4" customFormat="1" ht="26.25" x14ac:dyDescent="0.4">
      <c r="A185" s="37"/>
      <c r="B185" s="37"/>
    </row>
    <row r="186" spans="1:2" s="4" customFormat="1" ht="26.25" x14ac:dyDescent="0.4">
      <c r="A186" s="37"/>
      <c r="B186" s="37"/>
    </row>
    <row r="187" spans="1:2" s="4" customFormat="1" ht="26.25" x14ac:dyDescent="0.4">
      <c r="A187" s="37"/>
      <c r="B187" s="37"/>
    </row>
    <row r="188" spans="1:2" s="4" customFormat="1" ht="26.25" x14ac:dyDescent="0.4">
      <c r="A188" s="37"/>
      <c r="B188" s="37"/>
    </row>
    <row r="189" spans="1:2" s="4" customFormat="1" ht="26.25" x14ac:dyDescent="0.4">
      <c r="A189" s="37"/>
      <c r="B189" s="37"/>
    </row>
    <row r="190" spans="1:2" s="4" customFormat="1" ht="26.25" x14ac:dyDescent="0.4">
      <c r="A190" s="37"/>
      <c r="B190" s="37"/>
    </row>
    <row r="191" spans="1:2" s="4" customFormat="1" ht="26.25" x14ac:dyDescent="0.4">
      <c r="A191" s="37"/>
      <c r="B191" s="37"/>
    </row>
    <row r="192" spans="1:2" s="4" customFormat="1" ht="26.25" x14ac:dyDescent="0.4">
      <c r="A192" s="37"/>
      <c r="B192" s="37"/>
    </row>
    <row r="193" spans="1:2" s="4" customFormat="1" ht="26.25" x14ac:dyDescent="0.4">
      <c r="A193" s="37"/>
      <c r="B193" s="37"/>
    </row>
    <row r="194" spans="1:2" s="4" customFormat="1" ht="26.25" x14ac:dyDescent="0.4">
      <c r="A194" s="37"/>
      <c r="B194" s="37"/>
    </row>
    <row r="195" spans="1:2" s="4" customFormat="1" ht="26.25" x14ac:dyDescent="0.4">
      <c r="A195" s="37"/>
      <c r="B195" s="37"/>
    </row>
    <row r="196" spans="1:2" s="4" customFormat="1" ht="26.25" x14ac:dyDescent="0.4">
      <c r="A196" s="37"/>
      <c r="B196" s="37"/>
    </row>
    <row r="197" spans="1:2" s="4" customFormat="1" ht="26.25" x14ac:dyDescent="0.4">
      <c r="A197" s="37"/>
      <c r="B197" s="37"/>
    </row>
    <row r="198" spans="1:2" s="4" customFormat="1" ht="26.25" x14ac:dyDescent="0.4">
      <c r="A198" s="37"/>
      <c r="B198" s="37"/>
    </row>
    <row r="199" spans="1:2" s="4" customFormat="1" ht="26.25" x14ac:dyDescent="0.4">
      <c r="A199" s="37"/>
      <c r="B199" s="37"/>
    </row>
    <row r="200" spans="1:2" s="4" customFormat="1" ht="26.25" x14ac:dyDescent="0.4">
      <c r="A200" s="37"/>
      <c r="B200" s="37"/>
    </row>
    <row r="201" spans="1:2" s="4" customFormat="1" ht="26.25" x14ac:dyDescent="0.4">
      <c r="A201" s="37"/>
      <c r="B201" s="37"/>
    </row>
    <row r="202" spans="1:2" s="4" customFormat="1" ht="26.25" x14ac:dyDescent="0.4">
      <c r="A202" s="37"/>
      <c r="B202" s="37"/>
    </row>
    <row r="203" spans="1:2" s="4" customFormat="1" ht="26.25" x14ac:dyDescent="0.4">
      <c r="A203" s="37"/>
      <c r="B203" s="37"/>
    </row>
    <row r="204" spans="1:2" s="4" customFormat="1" ht="26.25" x14ac:dyDescent="0.4">
      <c r="A204" s="37"/>
      <c r="B204" s="37"/>
    </row>
    <row r="205" spans="1:2" s="4" customFormat="1" ht="26.25" x14ac:dyDescent="0.4">
      <c r="A205" s="37"/>
      <c r="B205" s="37"/>
    </row>
    <row r="206" spans="1:2" s="4" customFormat="1" ht="26.25" x14ac:dyDescent="0.4">
      <c r="A206" s="37"/>
      <c r="B206" s="37"/>
    </row>
    <row r="207" spans="1:2" s="4" customFormat="1" ht="26.25" x14ac:dyDescent="0.4">
      <c r="A207" s="37"/>
      <c r="B207" s="37"/>
    </row>
    <row r="208" spans="1:2" s="4" customFormat="1" ht="26.25" x14ac:dyDescent="0.4">
      <c r="A208" s="37"/>
      <c r="B208" s="37"/>
    </row>
    <row r="209" spans="1:2" s="4" customFormat="1" ht="26.25" x14ac:dyDescent="0.4">
      <c r="A209" s="37"/>
      <c r="B209" s="37"/>
    </row>
    <row r="210" spans="1:2" s="4" customFormat="1" ht="26.25" x14ac:dyDescent="0.4">
      <c r="A210" s="37"/>
      <c r="B210" s="37"/>
    </row>
    <row r="211" spans="1:2" s="4" customFormat="1" ht="26.25" x14ac:dyDescent="0.4">
      <c r="A211" s="37"/>
      <c r="B211" s="37"/>
    </row>
    <row r="212" spans="1:2" s="4" customFormat="1" ht="26.25" x14ac:dyDescent="0.4">
      <c r="A212" s="37"/>
      <c r="B212" s="37"/>
    </row>
    <row r="213" spans="1:2" s="4" customFormat="1" ht="26.25" x14ac:dyDescent="0.4">
      <c r="A213" s="37"/>
      <c r="B213" s="37"/>
    </row>
    <row r="214" spans="1:2" s="4" customFormat="1" ht="26.25" x14ac:dyDescent="0.4">
      <c r="A214" s="37"/>
      <c r="B214" s="37"/>
    </row>
    <row r="215" spans="1:2" s="4" customFormat="1" ht="26.25" x14ac:dyDescent="0.4">
      <c r="A215" s="37"/>
      <c r="B215" s="37"/>
    </row>
    <row r="216" spans="1:2" s="4" customFormat="1" ht="26.25" x14ac:dyDescent="0.4">
      <c r="A216" s="37"/>
      <c r="B216" s="37"/>
    </row>
    <row r="217" spans="1:2" s="4" customFormat="1" ht="26.25" x14ac:dyDescent="0.4">
      <c r="A217" s="37"/>
      <c r="B217" s="37"/>
    </row>
    <row r="218" spans="1:2" s="4" customFormat="1" ht="26.25" x14ac:dyDescent="0.4">
      <c r="A218" s="37"/>
      <c r="B218" s="37"/>
    </row>
    <row r="219" spans="1:2" s="4" customFormat="1" ht="26.25" x14ac:dyDescent="0.4">
      <c r="A219" s="37"/>
      <c r="B219" s="37"/>
    </row>
    <row r="220" spans="1:2" s="4" customFormat="1" ht="26.25" x14ac:dyDescent="0.4">
      <c r="A220" s="37"/>
      <c r="B220" s="37"/>
    </row>
    <row r="221" spans="1:2" s="4" customFormat="1" ht="26.25" x14ac:dyDescent="0.4">
      <c r="A221" s="37"/>
      <c r="B221" s="37"/>
    </row>
    <row r="222" spans="1:2" s="4" customFormat="1" ht="26.25" x14ac:dyDescent="0.4">
      <c r="A222" s="37"/>
      <c r="B222" s="37"/>
    </row>
    <row r="223" spans="1:2" s="4" customFormat="1" ht="26.25" x14ac:dyDescent="0.4">
      <c r="A223" s="37"/>
      <c r="B223" s="37"/>
    </row>
    <row r="224" spans="1:2" s="4" customFormat="1" ht="26.25" x14ac:dyDescent="0.4">
      <c r="A224" s="37"/>
      <c r="B224" s="37"/>
    </row>
    <row r="225" spans="1:2" s="4" customFormat="1" ht="26.25" x14ac:dyDescent="0.4">
      <c r="A225" s="37"/>
      <c r="B225" s="37"/>
    </row>
    <row r="226" spans="1:2" s="4" customFormat="1" ht="26.25" x14ac:dyDescent="0.4">
      <c r="A226" s="37"/>
      <c r="B226" s="37"/>
    </row>
    <row r="227" spans="1:2" s="4" customFormat="1" ht="26.25" x14ac:dyDescent="0.4">
      <c r="A227" s="37"/>
      <c r="B227" s="37"/>
    </row>
    <row r="228" spans="1:2" s="4" customFormat="1" ht="26.25" x14ac:dyDescent="0.4">
      <c r="A228" s="37"/>
      <c r="B228" s="37"/>
    </row>
    <row r="229" spans="1:2" s="4" customFormat="1" ht="26.25" x14ac:dyDescent="0.4">
      <c r="A229" s="37"/>
      <c r="B229" s="37"/>
    </row>
    <row r="230" spans="1:2" s="4" customFormat="1" ht="26.25" x14ac:dyDescent="0.4">
      <c r="A230" s="37"/>
      <c r="B230" s="37"/>
    </row>
    <row r="231" spans="1:2" s="4" customFormat="1" ht="26.25" x14ac:dyDescent="0.4">
      <c r="A231" s="37"/>
      <c r="B231" s="37"/>
    </row>
    <row r="232" spans="1:2" s="4" customFormat="1" ht="26.25" x14ac:dyDescent="0.4">
      <c r="A232" s="37"/>
      <c r="B232" s="37"/>
    </row>
    <row r="233" spans="1:2" s="4" customFormat="1" ht="26.25" x14ac:dyDescent="0.4">
      <c r="A233" s="37"/>
      <c r="B233" s="37"/>
    </row>
    <row r="234" spans="1:2" s="4" customFormat="1" ht="26.25" x14ac:dyDescent="0.4">
      <c r="A234" s="37"/>
      <c r="B234" s="37"/>
    </row>
    <row r="235" spans="1:2" s="4" customFormat="1" ht="26.25" x14ac:dyDescent="0.4">
      <c r="A235" s="37"/>
      <c r="B235" s="37"/>
    </row>
    <row r="236" spans="1:2" s="4" customFormat="1" ht="26.25" x14ac:dyDescent="0.4">
      <c r="A236" s="37"/>
      <c r="B236" s="37"/>
    </row>
    <row r="237" spans="1:2" s="4" customFormat="1" ht="26.25" x14ac:dyDescent="0.4">
      <c r="A237" s="37"/>
      <c r="B237" s="37"/>
    </row>
    <row r="238" spans="1:2" s="4" customFormat="1" ht="15" x14ac:dyDescent="0.25"/>
    <row r="239" spans="1:2" s="4" customFormat="1" ht="15" x14ac:dyDescent="0.25"/>
    <row r="240" spans="1:2" s="4" customFormat="1" ht="15" x14ac:dyDescent="0.25"/>
    <row r="241" s="4" customFormat="1" ht="15" x14ac:dyDescent="0.25"/>
    <row r="242" s="4" customFormat="1" ht="15" x14ac:dyDescent="0.25"/>
    <row r="243" s="4" customFormat="1" ht="15" x14ac:dyDescent="0.25"/>
    <row r="244" s="4" customFormat="1" ht="15" x14ac:dyDescent="0.25"/>
    <row r="245" s="4" customFormat="1" ht="15" x14ac:dyDescent="0.25"/>
    <row r="246" s="4" customFormat="1" ht="15" x14ac:dyDescent="0.25"/>
    <row r="247" s="4" customFormat="1" ht="15" x14ac:dyDescent="0.25"/>
    <row r="248" s="4" customFormat="1" ht="15" x14ac:dyDescent="0.25"/>
    <row r="249" s="4" customFormat="1" ht="15" x14ac:dyDescent="0.25"/>
    <row r="250" s="4" customFormat="1" ht="15" x14ac:dyDescent="0.25"/>
    <row r="251" s="4" customFormat="1" ht="15" x14ac:dyDescent="0.25"/>
    <row r="252" s="4" customFormat="1" ht="15" x14ac:dyDescent="0.25"/>
    <row r="253" s="4" customFormat="1" ht="15" x14ac:dyDescent="0.25"/>
    <row r="254" s="4" customFormat="1" ht="15" x14ac:dyDescent="0.25"/>
    <row r="255" s="4" customFormat="1" ht="15" x14ac:dyDescent="0.25"/>
    <row r="256" s="4" customFormat="1" ht="15" x14ac:dyDescent="0.25"/>
    <row r="257" s="4" customFormat="1" ht="15" x14ac:dyDescent="0.25"/>
    <row r="258" s="4" customFormat="1" ht="15" x14ac:dyDescent="0.25"/>
    <row r="259" s="4" customFormat="1" ht="15" x14ac:dyDescent="0.25"/>
    <row r="260" s="4" customFormat="1" ht="15" x14ac:dyDescent="0.25"/>
    <row r="261" s="4" customFormat="1" ht="15" x14ac:dyDescent="0.25"/>
    <row r="262" s="4" customFormat="1" ht="15" x14ac:dyDescent="0.25"/>
    <row r="263" s="4" customFormat="1" ht="15" x14ac:dyDescent="0.25"/>
    <row r="264" s="4" customFormat="1" ht="15" x14ac:dyDescent="0.25"/>
    <row r="265" s="4" customFormat="1" ht="15" x14ac:dyDescent="0.25"/>
    <row r="266" s="4" customFormat="1" ht="15" x14ac:dyDescent="0.25"/>
    <row r="267" s="4" customFormat="1" ht="15" x14ac:dyDescent="0.25"/>
    <row r="268" s="4" customFormat="1" ht="15" x14ac:dyDescent="0.25"/>
    <row r="269" s="4" customFormat="1" ht="15" x14ac:dyDescent="0.25"/>
    <row r="270" s="4" customFormat="1" ht="15" x14ac:dyDescent="0.25"/>
    <row r="271" s="4" customFormat="1" ht="15" x14ac:dyDescent="0.25"/>
    <row r="272" s="4" customFormat="1" ht="15" x14ac:dyDescent="0.25"/>
    <row r="273" s="4" customFormat="1" ht="15" x14ac:dyDescent="0.25"/>
    <row r="274" s="4" customFormat="1" ht="15" x14ac:dyDescent="0.25"/>
    <row r="275" s="4" customFormat="1" ht="15" x14ac:dyDescent="0.25"/>
    <row r="276" s="4" customFormat="1" ht="15" x14ac:dyDescent="0.25"/>
    <row r="277" s="4" customFormat="1" ht="15" x14ac:dyDescent="0.25"/>
    <row r="278" s="4" customFormat="1" ht="15" x14ac:dyDescent="0.25"/>
    <row r="279" s="4" customFormat="1" ht="15" x14ac:dyDescent="0.25"/>
    <row r="280" s="4" customFormat="1" ht="15" x14ac:dyDescent="0.25"/>
    <row r="281" s="4" customFormat="1" ht="15" x14ac:dyDescent="0.25"/>
    <row r="282" s="4" customFormat="1" ht="15" x14ac:dyDescent="0.25"/>
    <row r="283" s="4" customFormat="1" ht="15" x14ac:dyDescent="0.25"/>
    <row r="284" s="4" customFormat="1" ht="15" x14ac:dyDescent="0.25"/>
    <row r="285" s="4" customFormat="1" ht="15" x14ac:dyDescent="0.25"/>
    <row r="286" s="4" customFormat="1" ht="15" x14ac:dyDescent="0.25"/>
    <row r="287" s="4" customFormat="1" ht="15" x14ac:dyDescent="0.25"/>
    <row r="288" s="4" customFormat="1" ht="15" x14ac:dyDescent="0.25"/>
    <row r="289" s="4" customFormat="1" ht="15" x14ac:dyDescent="0.25"/>
    <row r="290" s="4" customFormat="1" ht="15" x14ac:dyDescent="0.25"/>
    <row r="291" s="4" customFormat="1" ht="15" x14ac:dyDescent="0.25"/>
    <row r="292" s="4" customFormat="1" ht="15" x14ac:dyDescent="0.25"/>
    <row r="293" s="4" customFormat="1" ht="15" x14ac:dyDescent="0.25"/>
    <row r="294" s="4" customFormat="1" ht="15" x14ac:dyDescent="0.25"/>
    <row r="295" s="4" customFormat="1" ht="15" x14ac:dyDescent="0.25"/>
    <row r="296" s="4" customFormat="1" ht="15" x14ac:dyDescent="0.25"/>
    <row r="297" s="4" customFormat="1" ht="15" x14ac:dyDescent="0.25"/>
    <row r="298" s="4" customFormat="1" ht="15" x14ac:dyDescent="0.25"/>
    <row r="299" s="4" customFormat="1" ht="15" x14ac:dyDescent="0.25"/>
    <row r="300" s="4" customFormat="1" ht="15" x14ac:dyDescent="0.25"/>
    <row r="301" s="4" customFormat="1" ht="15" x14ac:dyDescent="0.25"/>
    <row r="302" s="4" customFormat="1" ht="15" x14ac:dyDescent="0.25"/>
    <row r="303" s="4" customFormat="1" ht="15" x14ac:dyDescent="0.25"/>
    <row r="304" s="4" customFormat="1" ht="15" x14ac:dyDescent="0.25"/>
    <row r="305" s="4" customFormat="1" ht="15" x14ac:dyDescent="0.25"/>
    <row r="306" s="4" customFormat="1" ht="15" x14ac:dyDescent="0.25"/>
    <row r="307" s="4" customFormat="1" ht="15" x14ac:dyDescent="0.25"/>
    <row r="308" s="4" customFormat="1" ht="15" x14ac:dyDescent="0.25"/>
    <row r="309" s="4" customFormat="1" ht="15" x14ac:dyDescent="0.25"/>
    <row r="310" s="4" customFormat="1" ht="15" x14ac:dyDescent="0.25"/>
    <row r="311" s="4" customFormat="1" ht="15" x14ac:dyDescent="0.25"/>
    <row r="312" s="4" customFormat="1" ht="15" x14ac:dyDescent="0.25"/>
    <row r="313" s="4" customFormat="1" ht="15" x14ac:dyDescent="0.25"/>
    <row r="314" s="4" customFormat="1" ht="15" x14ac:dyDescent="0.25"/>
    <row r="315" s="4" customFormat="1" ht="15" x14ac:dyDescent="0.25"/>
    <row r="316" s="4" customFormat="1" ht="15" x14ac:dyDescent="0.25"/>
    <row r="317" s="4" customFormat="1" ht="15" x14ac:dyDescent="0.25"/>
    <row r="318" s="4" customFormat="1" ht="15" x14ac:dyDescent="0.25"/>
    <row r="319" s="4" customFormat="1" ht="15" x14ac:dyDescent="0.25"/>
    <row r="320" s="4" customFormat="1" ht="15" x14ac:dyDescent="0.25"/>
    <row r="321" s="4" customFormat="1" ht="15" x14ac:dyDescent="0.25"/>
    <row r="322" s="4" customFormat="1" ht="15" x14ac:dyDescent="0.25"/>
    <row r="323" s="4" customFormat="1" ht="15" x14ac:dyDescent="0.25"/>
    <row r="324" s="4" customFormat="1" ht="15" x14ac:dyDescent="0.25"/>
    <row r="325" s="4" customFormat="1" ht="15" x14ac:dyDescent="0.25"/>
    <row r="326" s="4" customFormat="1" ht="15" x14ac:dyDescent="0.25"/>
    <row r="327" s="4" customFormat="1" ht="15" x14ac:dyDescent="0.25"/>
    <row r="328" s="4" customFormat="1" ht="15" x14ac:dyDescent="0.25"/>
    <row r="329" s="4" customFormat="1" ht="15" x14ac:dyDescent="0.25"/>
    <row r="330" s="4" customFormat="1" ht="15" x14ac:dyDescent="0.25"/>
    <row r="331" s="4" customFormat="1" ht="15" x14ac:dyDescent="0.25"/>
    <row r="332" s="4" customFormat="1" ht="15" x14ac:dyDescent="0.25"/>
    <row r="333" s="4" customFormat="1" ht="15" x14ac:dyDescent="0.25"/>
    <row r="334" s="4" customFormat="1" ht="15" x14ac:dyDescent="0.25"/>
    <row r="335" s="4" customFormat="1" ht="15" x14ac:dyDescent="0.25"/>
    <row r="336" s="4" customFormat="1" ht="15" x14ac:dyDescent="0.25"/>
    <row r="337" s="4" customFormat="1" ht="15" x14ac:dyDescent="0.25"/>
    <row r="338" s="4" customFormat="1" ht="15" x14ac:dyDescent="0.25"/>
    <row r="339" s="4" customFormat="1" ht="15" x14ac:dyDescent="0.25"/>
    <row r="340" s="4" customFormat="1" ht="15" x14ac:dyDescent="0.25"/>
    <row r="341" s="4" customFormat="1" ht="15" x14ac:dyDescent="0.25"/>
    <row r="342" s="4" customFormat="1" ht="15" x14ac:dyDescent="0.25"/>
    <row r="343" s="4" customFormat="1" ht="15" x14ac:dyDescent="0.25"/>
    <row r="344" s="4" customFormat="1" ht="15" x14ac:dyDescent="0.25"/>
    <row r="345" s="4" customFormat="1" ht="15" x14ac:dyDescent="0.25"/>
    <row r="346" s="4" customFormat="1" ht="15" x14ac:dyDescent="0.25"/>
    <row r="347" s="4" customFormat="1" ht="15" x14ac:dyDescent="0.25"/>
    <row r="348" s="4" customFormat="1" ht="15" x14ac:dyDescent="0.25"/>
    <row r="349" s="4" customFormat="1" ht="15" x14ac:dyDescent="0.25"/>
    <row r="350" s="4" customFormat="1" ht="15" x14ac:dyDescent="0.25"/>
    <row r="351" s="4" customFormat="1" ht="15" x14ac:dyDescent="0.25"/>
    <row r="352" s="4" customFormat="1" ht="15" x14ac:dyDescent="0.25"/>
    <row r="353" s="4" customFormat="1" ht="15" x14ac:dyDescent="0.25"/>
    <row r="354" s="4" customFormat="1" ht="15" x14ac:dyDescent="0.25"/>
    <row r="355" s="4" customFormat="1" ht="15" x14ac:dyDescent="0.25"/>
    <row r="356" s="4" customFormat="1" ht="15" x14ac:dyDescent="0.25"/>
    <row r="357" s="4" customFormat="1" ht="15" x14ac:dyDescent="0.25"/>
    <row r="358" s="4" customFormat="1" ht="15" x14ac:dyDescent="0.25"/>
    <row r="359" s="4" customFormat="1" ht="15" x14ac:dyDescent="0.25"/>
    <row r="360" s="4" customFormat="1" ht="15" x14ac:dyDescent="0.25"/>
    <row r="361" s="4" customFormat="1" ht="15" x14ac:dyDescent="0.25"/>
    <row r="362" s="4" customFormat="1" ht="15" x14ac:dyDescent="0.25"/>
    <row r="363" s="4" customFormat="1" ht="15" x14ac:dyDescent="0.25"/>
    <row r="364" s="4" customFormat="1" ht="15" x14ac:dyDescent="0.25"/>
    <row r="365" s="4" customFormat="1" ht="15" x14ac:dyDescent="0.25"/>
    <row r="366" s="4" customFormat="1" ht="15" x14ac:dyDescent="0.25"/>
    <row r="367" s="4" customFormat="1" ht="15" x14ac:dyDescent="0.25"/>
    <row r="368" s="4" customFormat="1" ht="15" x14ac:dyDescent="0.25"/>
    <row r="369" s="4" customFormat="1" ht="15" x14ac:dyDescent="0.25"/>
    <row r="370" s="4" customFormat="1" ht="15" x14ac:dyDescent="0.25"/>
    <row r="371" s="4" customFormat="1" ht="15" x14ac:dyDescent="0.25"/>
    <row r="372" s="4" customFormat="1" ht="15" x14ac:dyDescent="0.25"/>
    <row r="373" s="4" customFormat="1" ht="15" x14ac:dyDescent="0.25"/>
    <row r="374" s="4" customFormat="1" ht="15" x14ac:dyDescent="0.25"/>
    <row r="375" s="4" customFormat="1" ht="15" x14ac:dyDescent="0.25"/>
    <row r="376" s="4" customFormat="1" ht="15" x14ac:dyDescent="0.25"/>
    <row r="377" s="4" customFormat="1" ht="15" x14ac:dyDescent="0.25"/>
    <row r="378" s="4" customFormat="1" ht="15" x14ac:dyDescent="0.25"/>
    <row r="379" s="4" customFormat="1" ht="15" x14ac:dyDescent="0.25"/>
    <row r="380" s="4" customFormat="1" ht="15" x14ac:dyDescent="0.25"/>
    <row r="381" s="4" customFormat="1" ht="15" x14ac:dyDescent="0.25"/>
    <row r="382" s="4" customFormat="1" ht="15" x14ac:dyDescent="0.25"/>
    <row r="383" s="4" customFormat="1" ht="15" x14ac:dyDescent="0.25"/>
    <row r="384" s="4" customFormat="1" ht="15" x14ac:dyDescent="0.25"/>
    <row r="385" s="4" customFormat="1" ht="15" x14ac:dyDescent="0.25"/>
    <row r="386" s="4" customFormat="1" ht="15" x14ac:dyDescent="0.25"/>
    <row r="387" s="4" customFormat="1" ht="15" x14ac:dyDescent="0.25"/>
    <row r="388" s="4" customFormat="1" ht="15" x14ac:dyDescent="0.25"/>
    <row r="389" s="4" customFormat="1" ht="15" x14ac:dyDescent="0.25"/>
    <row r="390" s="4" customFormat="1" ht="15" x14ac:dyDescent="0.25"/>
    <row r="391" s="4" customFormat="1" ht="15" x14ac:dyDescent="0.25"/>
    <row r="392" s="4" customFormat="1" ht="15" x14ac:dyDescent="0.25"/>
    <row r="393" s="4" customFormat="1" ht="15" x14ac:dyDescent="0.25"/>
    <row r="394" s="4" customFormat="1" ht="15" x14ac:dyDescent="0.25"/>
    <row r="395" s="4" customFormat="1" ht="15" x14ac:dyDescent="0.25"/>
    <row r="396" s="4" customFormat="1" ht="15" x14ac:dyDescent="0.25"/>
    <row r="397" s="4" customFormat="1" ht="15" x14ac:dyDescent="0.25"/>
    <row r="398" s="4" customFormat="1" ht="15" x14ac:dyDescent="0.25"/>
    <row r="399" s="4" customFormat="1" ht="15" x14ac:dyDescent="0.25"/>
    <row r="400" s="4" customFormat="1" ht="15" x14ac:dyDescent="0.25"/>
    <row r="401" s="4" customFormat="1" ht="15" x14ac:dyDescent="0.25"/>
    <row r="402" s="4" customFormat="1" ht="15" x14ac:dyDescent="0.25"/>
    <row r="403" s="4" customFormat="1" ht="15" x14ac:dyDescent="0.25"/>
    <row r="404" s="4" customFormat="1" ht="15" x14ac:dyDescent="0.25"/>
    <row r="405" s="4" customFormat="1" ht="15" x14ac:dyDescent="0.25"/>
    <row r="406" s="4" customFormat="1" ht="15" x14ac:dyDescent="0.25"/>
    <row r="407" s="4" customFormat="1" ht="15" x14ac:dyDescent="0.25"/>
    <row r="408" s="4" customFormat="1" ht="15" x14ac:dyDescent="0.25"/>
    <row r="409" s="4" customFormat="1" ht="15" x14ac:dyDescent="0.25"/>
    <row r="410" s="4" customFormat="1" ht="15" x14ac:dyDescent="0.25"/>
    <row r="411" s="4" customFormat="1" ht="15" x14ac:dyDescent="0.25"/>
    <row r="412" s="4" customFormat="1" ht="15" x14ac:dyDescent="0.25"/>
    <row r="413" s="4" customFormat="1" ht="15" x14ac:dyDescent="0.25"/>
    <row r="414" s="4" customFormat="1" ht="15" x14ac:dyDescent="0.25"/>
    <row r="415" s="4" customFormat="1" ht="15" x14ac:dyDescent="0.25"/>
    <row r="416" s="4" customFormat="1" ht="15" x14ac:dyDescent="0.25"/>
    <row r="417" s="4" customFormat="1" ht="15" x14ac:dyDescent="0.25"/>
    <row r="418" s="4" customFormat="1" ht="15" x14ac:dyDescent="0.25"/>
    <row r="419" s="4" customFormat="1" ht="15" x14ac:dyDescent="0.25"/>
    <row r="420" s="4" customFormat="1" ht="15" x14ac:dyDescent="0.25"/>
    <row r="421" s="4" customFormat="1" ht="15" x14ac:dyDescent="0.25"/>
    <row r="422" s="4" customFormat="1" ht="15" x14ac:dyDescent="0.25"/>
    <row r="423" s="4" customFormat="1" ht="15" x14ac:dyDescent="0.25"/>
    <row r="424" s="4" customFormat="1" ht="15" x14ac:dyDescent="0.25"/>
    <row r="425" s="4" customFormat="1" ht="15" x14ac:dyDescent="0.25"/>
    <row r="426" s="4" customFormat="1" ht="15" x14ac:dyDescent="0.25"/>
    <row r="427" s="4" customFormat="1" ht="15" x14ac:dyDescent="0.25"/>
    <row r="428" s="4" customFormat="1" ht="15" x14ac:dyDescent="0.25"/>
    <row r="429" s="4" customFormat="1" ht="15" x14ac:dyDescent="0.25"/>
    <row r="430" s="4" customFormat="1" ht="15" x14ac:dyDescent="0.25"/>
    <row r="431" s="4" customFormat="1" ht="15" x14ac:dyDescent="0.25"/>
    <row r="432" s="4" customFormat="1" ht="15" x14ac:dyDescent="0.25"/>
    <row r="433" s="4" customFormat="1" ht="15" x14ac:dyDescent="0.25"/>
    <row r="434" s="4" customFormat="1" ht="15" x14ac:dyDescent="0.25"/>
    <row r="435" s="4" customFormat="1" ht="15" x14ac:dyDescent="0.25"/>
    <row r="436" s="4" customFormat="1" ht="15" x14ac:dyDescent="0.25"/>
    <row r="437" s="4" customFormat="1" ht="15" x14ac:dyDescent="0.25"/>
    <row r="438" s="4" customFormat="1" ht="15" x14ac:dyDescent="0.25"/>
    <row r="439" s="4" customFormat="1" ht="15" x14ac:dyDescent="0.25"/>
    <row r="440" s="4" customFormat="1" ht="15" x14ac:dyDescent="0.25"/>
    <row r="441" s="4" customFormat="1" ht="15" x14ac:dyDescent="0.25"/>
    <row r="442" s="4" customFormat="1" ht="15" x14ac:dyDescent="0.25"/>
    <row r="443" s="4" customFormat="1" ht="15" x14ac:dyDescent="0.25"/>
    <row r="444" s="4" customFormat="1" ht="15" x14ac:dyDescent="0.25"/>
    <row r="445" s="4" customFormat="1" ht="15" x14ac:dyDescent="0.25"/>
    <row r="446" s="4" customFormat="1" ht="15" x14ac:dyDescent="0.25"/>
    <row r="447" s="4" customFormat="1" ht="15" x14ac:dyDescent="0.25"/>
    <row r="448" s="4" customFormat="1" ht="15" x14ac:dyDescent="0.25"/>
    <row r="449" s="4" customFormat="1" ht="15" x14ac:dyDescent="0.25"/>
    <row r="450" s="4" customFormat="1" ht="15" x14ac:dyDescent="0.25"/>
    <row r="451" s="4" customFormat="1" ht="15" x14ac:dyDescent="0.25"/>
    <row r="452" s="4" customFormat="1" ht="15" x14ac:dyDescent="0.25"/>
    <row r="453" s="4" customFormat="1" ht="15" x14ac:dyDescent="0.25"/>
    <row r="454" s="4" customFormat="1" ht="15" x14ac:dyDescent="0.25"/>
    <row r="455" s="4" customFormat="1" ht="15" x14ac:dyDescent="0.25"/>
    <row r="456" s="4" customFormat="1" ht="15" x14ac:dyDescent="0.25"/>
    <row r="457" s="4" customFormat="1" ht="15" x14ac:dyDescent="0.25"/>
    <row r="458" s="4" customFormat="1" ht="15" x14ac:dyDescent="0.25"/>
    <row r="459" s="4" customFormat="1" ht="15" x14ac:dyDescent="0.25"/>
    <row r="460" s="4" customFormat="1" ht="15" x14ac:dyDescent="0.25"/>
    <row r="461" s="4" customFormat="1" ht="15" x14ac:dyDescent="0.25"/>
    <row r="462" s="4" customFormat="1" ht="15" x14ac:dyDescent="0.25"/>
    <row r="463" s="4" customFormat="1" ht="15" x14ac:dyDescent="0.25"/>
    <row r="464" s="4" customFormat="1" ht="15" x14ac:dyDescent="0.25"/>
    <row r="465" s="4" customFormat="1" ht="15" x14ac:dyDescent="0.25"/>
    <row r="466" s="4" customFormat="1" ht="15" x14ac:dyDescent="0.25"/>
    <row r="467" s="4" customFormat="1" ht="15" x14ac:dyDescent="0.25"/>
    <row r="468" s="4" customFormat="1" ht="15" x14ac:dyDescent="0.25"/>
    <row r="469" s="4" customFormat="1" ht="15" x14ac:dyDescent="0.25"/>
    <row r="470" s="4" customFormat="1" ht="15" x14ac:dyDescent="0.25"/>
    <row r="471" s="4" customFormat="1" ht="15" x14ac:dyDescent="0.25"/>
    <row r="472" s="4" customFormat="1" ht="15" x14ac:dyDescent="0.25"/>
    <row r="473" s="4" customFormat="1" ht="15" x14ac:dyDescent="0.25"/>
    <row r="474" s="4" customFormat="1" ht="15" x14ac:dyDescent="0.25"/>
    <row r="475" s="4" customFormat="1" ht="15" x14ac:dyDescent="0.25"/>
    <row r="476" s="4" customFormat="1" ht="15" x14ac:dyDescent="0.25"/>
    <row r="477" s="4" customFormat="1" ht="15" x14ac:dyDescent="0.25"/>
    <row r="478" s="4" customFormat="1" ht="15" x14ac:dyDescent="0.25"/>
    <row r="479" s="4" customFormat="1" ht="15" x14ac:dyDescent="0.25"/>
    <row r="480" s="4" customFormat="1" ht="15" x14ac:dyDescent="0.25"/>
    <row r="481" s="4" customFormat="1" ht="15" x14ac:dyDescent="0.25"/>
    <row r="482" s="4" customFormat="1" ht="15" x14ac:dyDescent="0.25"/>
    <row r="483" s="4" customFormat="1" ht="15" x14ac:dyDescent="0.25"/>
    <row r="484" s="4" customFormat="1" ht="15" x14ac:dyDescent="0.25"/>
    <row r="485" s="4" customFormat="1" ht="15" x14ac:dyDescent="0.25"/>
    <row r="486" s="4" customFormat="1" ht="15" x14ac:dyDescent="0.25"/>
    <row r="487" s="4" customFormat="1" ht="15" x14ac:dyDescent="0.25"/>
    <row r="488" s="4" customFormat="1" ht="15" x14ac:dyDescent="0.25"/>
    <row r="489" s="4" customFormat="1" ht="15" x14ac:dyDescent="0.25"/>
    <row r="490" s="4" customFormat="1" ht="15" x14ac:dyDescent="0.25"/>
    <row r="491" s="4" customFormat="1" ht="15" x14ac:dyDescent="0.25"/>
    <row r="492" s="4" customFormat="1" ht="15" x14ac:dyDescent="0.25"/>
    <row r="493" s="4" customFormat="1" ht="15" x14ac:dyDescent="0.25"/>
    <row r="494" s="4" customFormat="1" ht="15" x14ac:dyDescent="0.25"/>
    <row r="495" s="4" customFormat="1" ht="15" x14ac:dyDescent="0.25"/>
    <row r="496" s="4" customFormat="1" ht="15" x14ac:dyDescent="0.25"/>
    <row r="497" s="4" customFormat="1" ht="15" x14ac:dyDescent="0.25"/>
    <row r="498" s="4" customFormat="1" ht="15" x14ac:dyDescent="0.25"/>
    <row r="499" s="4" customFormat="1" ht="15" x14ac:dyDescent="0.25"/>
    <row r="500" s="4" customFormat="1" ht="15" x14ac:dyDescent="0.25"/>
    <row r="501" s="4" customFormat="1" ht="15" x14ac:dyDescent="0.25"/>
    <row r="502" s="4" customFormat="1" ht="15" x14ac:dyDescent="0.25"/>
    <row r="503" s="4" customFormat="1" ht="15" x14ac:dyDescent="0.25"/>
    <row r="504" s="4" customFormat="1" ht="15" x14ac:dyDescent="0.25"/>
    <row r="505" s="4" customFormat="1" ht="15" x14ac:dyDescent="0.25"/>
    <row r="506" s="4" customFormat="1" ht="15" x14ac:dyDescent="0.25"/>
    <row r="507" s="4" customFormat="1" ht="15" x14ac:dyDescent="0.25"/>
    <row r="508" s="4" customFormat="1" ht="15" x14ac:dyDescent="0.25"/>
    <row r="509" s="4" customFormat="1" ht="15" x14ac:dyDescent="0.25"/>
    <row r="510" s="4" customFormat="1" ht="15" x14ac:dyDescent="0.25"/>
    <row r="511" s="4" customFormat="1" ht="15" x14ac:dyDescent="0.25"/>
    <row r="512" s="4" customFormat="1" ht="15" x14ac:dyDescent="0.25"/>
    <row r="513" s="4" customFormat="1" ht="15" x14ac:dyDescent="0.25"/>
    <row r="514" s="4" customFormat="1" ht="15" x14ac:dyDescent="0.25"/>
    <row r="515" s="4" customFormat="1" ht="15" x14ac:dyDescent="0.25"/>
    <row r="516" s="4" customFormat="1" ht="15" x14ac:dyDescent="0.25"/>
    <row r="517" s="4" customFormat="1" ht="15" x14ac:dyDescent="0.25"/>
    <row r="518" s="4" customFormat="1" ht="15" x14ac:dyDescent="0.25"/>
    <row r="519" s="4" customFormat="1" ht="15" x14ac:dyDescent="0.25"/>
    <row r="520" s="4" customFormat="1" ht="15" x14ac:dyDescent="0.25"/>
    <row r="521" s="4" customFormat="1" ht="15" x14ac:dyDescent="0.25"/>
    <row r="522" s="4" customFormat="1" ht="15" x14ac:dyDescent="0.25"/>
    <row r="523" s="4" customFormat="1" ht="15" x14ac:dyDescent="0.25"/>
    <row r="524" s="4" customFormat="1" ht="15" x14ac:dyDescent="0.25"/>
    <row r="525" s="4" customFormat="1" ht="15" x14ac:dyDescent="0.25"/>
    <row r="526" s="4" customFormat="1" ht="15" x14ac:dyDescent="0.25"/>
    <row r="527" s="4" customFormat="1" ht="15" x14ac:dyDescent="0.25"/>
    <row r="528" s="4" customFormat="1" ht="15" x14ac:dyDescent="0.25"/>
    <row r="529" s="4" customFormat="1" ht="15" x14ac:dyDescent="0.25"/>
    <row r="530" s="4" customFormat="1" ht="15" x14ac:dyDescent="0.25"/>
    <row r="531" s="4" customFormat="1" ht="15" x14ac:dyDescent="0.25"/>
    <row r="532" s="4" customFormat="1" ht="15" x14ac:dyDescent="0.25"/>
    <row r="533" s="4" customFormat="1" ht="15" x14ac:dyDescent="0.25"/>
    <row r="534" s="4" customFormat="1" ht="15" x14ac:dyDescent="0.25"/>
    <row r="535" s="4" customFormat="1" ht="15" x14ac:dyDescent="0.25"/>
    <row r="536" s="4" customFormat="1" ht="15" x14ac:dyDescent="0.25"/>
    <row r="537" s="4" customFormat="1" ht="15" x14ac:dyDescent="0.25"/>
    <row r="538" s="4" customFormat="1" ht="15" x14ac:dyDescent="0.25"/>
    <row r="539" s="4" customFormat="1" ht="15" x14ac:dyDescent="0.25"/>
    <row r="540" s="4" customFormat="1" ht="15" x14ac:dyDescent="0.25"/>
    <row r="541" s="4" customFormat="1" ht="15" x14ac:dyDescent="0.25"/>
    <row r="542" s="4" customFormat="1" ht="15" x14ac:dyDescent="0.25"/>
    <row r="543" s="4" customFormat="1" ht="15" x14ac:dyDescent="0.25"/>
    <row r="544" s="4" customFormat="1" ht="15" x14ac:dyDescent="0.25"/>
    <row r="545" s="4" customFormat="1" ht="15" x14ac:dyDescent="0.25"/>
    <row r="546" s="4" customFormat="1" ht="15" x14ac:dyDescent="0.25"/>
    <row r="547" s="4" customFormat="1" ht="15" x14ac:dyDescent="0.25"/>
    <row r="548" s="4" customFormat="1" ht="15" x14ac:dyDescent="0.25"/>
    <row r="549" s="4" customFormat="1" ht="15" x14ac:dyDescent="0.25"/>
    <row r="550" s="4" customFormat="1" ht="15" x14ac:dyDescent="0.25"/>
    <row r="551" s="4" customFormat="1" ht="15" x14ac:dyDescent="0.25"/>
    <row r="552" s="4" customFormat="1" ht="15" x14ac:dyDescent="0.25"/>
    <row r="553" s="4" customFormat="1" ht="15" x14ac:dyDescent="0.25"/>
    <row r="554" s="4" customFormat="1" ht="15" x14ac:dyDescent="0.25"/>
    <row r="555" s="4" customFormat="1" ht="15" x14ac:dyDescent="0.25"/>
    <row r="556" s="4" customFormat="1" ht="15" x14ac:dyDescent="0.25"/>
    <row r="557" s="4" customFormat="1" ht="15" x14ac:dyDescent="0.25"/>
    <row r="558" s="4" customFormat="1" ht="15" x14ac:dyDescent="0.25"/>
    <row r="559" s="4" customFormat="1" ht="15" x14ac:dyDescent="0.25"/>
    <row r="560" s="4" customFormat="1" ht="15" x14ac:dyDescent="0.25"/>
    <row r="561" s="4" customFormat="1" ht="15" x14ac:dyDescent="0.25"/>
    <row r="562" s="4" customFormat="1" ht="15" x14ac:dyDescent="0.25"/>
    <row r="563" s="4" customFormat="1" ht="15" x14ac:dyDescent="0.25"/>
    <row r="564" s="4" customFormat="1" ht="15" x14ac:dyDescent="0.25"/>
    <row r="565" s="4" customFormat="1" ht="15" x14ac:dyDescent="0.25"/>
    <row r="566" s="4" customFormat="1" ht="15" x14ac:dyDescent="0.25"/>
    <row r="567" s="4" customFormat="1" ht="15" x14ac:dyDescent="0.25"/>
    <row r="568" s="4" customFormat="1" ht="15" x14ac:dyDescent="0.25"/>
    <row r="569" s="4" customFormat="1" ht="15" x14ac:dyDescent="0.25"/>
    <row r="570" s="4" customFormat="1" ht="15" x14ac:dyDescent="0.25"/>
    <row r="571" s="4" customFormat="1" ht="15" x14ac:dyDescent="0.25"/>
    <row r="572" s="4" customFormat="1" ht="15" x14ac:dyDescent="0.25"/>
    <row r="573" s="4" customFormat="1" ht="15" x14ac:dyDescent="0.25"/>
    <row r="574" s="4" customFormat="1" ht="15" x14ac:dyDescent="0.25"/>
    <row r="575" s="4" customFormat="1" ht="15" x14ac:dyDescent="0.25"/>
    <row r="576" s="4" customFormat="1" ht="15" x14ac:dyDescent="0.25"/>
    <row r="577" s="4" customFormat="1" ht="15" x14ac:dyDescent="0.25"/>
    <row r="578" s="4" customFormat="1" ht="15" x14ac:dyDescent="0.25"/>
    <row r="579" s="4" customFormat="1" ht="15" x14ac:dyDescent="0.25"/>
    <row r="580" s="4" customFormat="1" ht="15" x14ac:dyDescent="0.25"/>
    <row r="581" s="4" customFormat="1" ht="15" x14ac:dyDescent="0.25"/>
    <row r="582" s="4" customFormat="1" ht="15" x14ac:dyDescent="0.25"/>
    <row r="583" s="4" customFormat="1" ht="15" x14ac:dyDescent="0.25"/>
    <row r="584" s="4" customFormat="1" ht="15" x14ac:dyDescent="0.25"/>
    <row r="585" s="4" customFormat="1" ht="15" x14ac:dyDescent="0.25"/>
    <row r="586" s="4" customFormat="1" ht="15" x14ac:dyDescent="0.25"/>
    <row r="587" s="4" customFormat="1" ht="15" x14ac:dyDescent="0.25"/>
    <row r="588" s="4" customFormat="1" ht="15" x14ac:dyDescent="0.25"/>
    <row r="589" s="4" customFormat="1" ht="15" x14ac:dyDescent="0.25"/>
    <row r="590" s="4" customFormat="1" ht="15" x14ac:dyDescent="0.25"/>
    <row r="591" s="4" customFormat="1" ht="15" x14ac:dyDescent="0.25"/>
    <row r="592" s="4" customFormat="1" ht="15" x14ac:dyDescent="0.25"/>
    <row r="593" s="4" customFormat="1" ht="15" x14ac:dyDescent="0.25"/>
    <row r="594" s="4" customFormat="1" ht="15" x14ac:dyDescent="0.25"/>
    <row r="595" s="4" customFormat="1" ht="15" x14ac:dyDescent="0.25"/>
    <row r="596" s="4" customFormat="1" ht="15" x14ac:dyDescent="0.25"/>
    <row r="597" s="4" customFormat="1" ht="15" x14ac:dyDescent="0.25"/>
    <row r="598" s="4" customFormat="1" ht="15" x14ac:dyDescent="0.25"/>
    <row r="599" s="4" customFormat="1" ht="15" x14ac:dyDescent="0.25"/>
    <row r="600" s="4" customFormat="1" ht="15" x14ac:dyDescent="0.25"/>
    <row r="601" s="4" customFormat="1" ht="15" x14ac:dyDescent="0.25"/>
    <row r="602" s="4" customFormat="1" ht="15" x14ac:dyDescent="0.25"/>
    <row r="603" s="4" customFormat="1" ht="15" x14ac:dyDescent="0.25"/>
    <row r="604" s="4" customFormat="1" ht="15" x14ac:dyDescent="0.25"/>
    <row r="605" s="4" customFormat="1" ht="15" x14ac:dyDescent="0.25"/>
    <row r="606" s="4" customFormat="1" ht="15" x14ac:dyDescent="0.25"/>
    <row r="607" s="4" customFormat="1" ht="15" x14ac:dyDescent="0.25"/>
    <row r="608" s="4" customFormat="1" ht="15" x14ac:dyDescent="0.25"/>
    <row r="609" s="4" customFormat="1" ht="15" x14ac:dyDescent="0.25"/>
    <row r="610" s="4" customFormat="1" ht="15" x14ac:dyDescent="0.25"/>
    <row r="611" s="4" customFormat="1" ht="15" x14ac:dyDescent="0.25"/>
    <row r="612" s="4" customFormat="1" ht="15" x14ac:dyDescent="0.25"/>
    <row r="613" s="4" customFormat="1" ht="15" x14ac:dyDescent="0.25"/>
    <row r="614" s="4" customFormat="1" ht="15" x14ac:dyDescent="0.25"/>
    <row r="615" s="4" customFormat="1" ht="15" x14ac:dyDescent="0.25"/>
    <row r="616" s="4" customFormat="1" ht="15" x14ac:dyDescent="0.25"/>
    <row r="617" s="4" customFormat="1" ht="15" x14ac:dyDescent="0.25"/>
    <row r="618" s="4" customFormat="1" ht="15" x14ac:dyDescent="0.25"/>
    <row r="619" s="4" customFormat="1" ht="15" x14ac:dyDescent="0.25"/>
    <row r="620" s="4" customFormat="1" ht="15" x14ac:dyDescent="0.25"/>
    <row r="621" s="4" customFormat="1" ht="15" x14ac:dyDescent="0.25"/>
    <row r="622" s="4" customFormat="1" ht="15" x14ac:dyDescent="0.25"/>
    <row r="623" s="4" customFormat="1" ht="15" x14ac:dyDescent="0.25"/>
    <row r="624" s="4" customFormat="1" ht="15" x14ac:dyDescent="0.25"/>
    <row r="625" s="4" customFormat="1" ht="15" x14ac:dyDescent="0.25"/>
    <row r="626" s="4" customFormat="1" ht="15" x14ac:dyDescent="0.25"/>
    <row r="627" s="4" customFormat="1" ht="15" x14ac:dyDescent="0.25"/>
    <row r="628" s="4" customFormat="1" ht="15" x14ac:dyDescent="0.25"/>
    <row r="629" s="4" customFormat="1" ht="15" x14ac:dyDescent="0.25"/>
    <row r="630" s="4" customFormat="1" ht="15" x14ac:dyDescent="0.25"/>
    <row r="631" s="4" customFormat="1" ht="15" x14ac:dyDescent="0.25"/>
    <row r="632" s="4" customFormat="1" ht="15" x14ac:dyDescent="0.25"/>
    <row r="633" s="4" customFormat="1" ht="15" x14ac:dyDescent="0.25"/>
    <row r="634" s="4" customFormat="1" ht="15" x14ac:dyDescent="0.25"/>
    <row r="635" s="4" customFormat="1" ht="15" x14ac:dyDescent="0.25"/>
    <row r="636" s="4" customFormat="1" ht="15" x14ac:dyDescent="0.25"/>
    <row r="637" s="4" customFormat="1" ht="15" x14ac:dyDescent="0.25"/>
    <row r="638" s="4" customFormat="1" ht="15" x14ac:dyDescent="0.25"/>
    <row r="639" s="4" customFormat="1" ht="15" x14ac:dyDescent="0.25"/>
    <row r="640" s="4" customFormat="1" ht="15" x14ac:dyDescent="0.25"/>
    <row r="641" s="4" customFormat="1" ht="15" x14ac:dyDescent="0.25"/>
    <row r="642" s="4" customFormat="1" ht="15" x14ac:dyDescent="0.25"/>
    <row r="643" s="4" customFormat="1" ht="15" x14ac:dyDescent="0.25"/>
    <row r="644" s="4" customFormat="1" ht="15" x14ac:dyDescent="0.25"/>
    <row r="645" s="4" customFormat="1" ht="15" x14ac:dyDescent="0.25"/>
    <row r="646" s="4" customFormat="1" ht="15" x14ac:dyDescent="0.25"/>
    <row r="647" s="4" customFormat="1" ht="15" x14ac:dyDescent="0.25"/>
    <row r="648" s="4" customFormat="1" ht="15" x14ac:dyDescent="0.25"/>
    <row r="649" s="4" customFormat="1" ht="15" x14ac:dyDescent="0.25"/>
    <row r="650" s="4" customFormat="1" ht="15" x14ac:dyDescent="0.25"/>
    <row r="651" s="4" customFormat="1" ht="15" x14ac:dyDescent="0.25"/>
    <row r="652" s="4" customFormat="1" ht="15" x14ac:dyDescent="0.25"/>
    <row r="653" s="4" customFormat="1" ht="15" x14ac:dyDescent="0.25"/>
    <row r="654" s="4" customFormat="1" ht="15" x14ac:dyDescent="0.25"/>
    <row r="655" s="4" customFormat="1" ht="15" x14ac:dyDescent="0.25"/>
    <row r="656" s="4" customFormat="1" ht="15" x14ac:dyDescent="0.25"/>
    <row r="657" s="4" customFormat="1" ht="15" x14ac:dyDescent="0.25"/>
    <row r="658" s="4" customFormat="1" ht="15" x14ac:dyDescent="0.25"/>
    <row r="659" s="4" customFormat="1" ht="15" x14ac:dyDescent="0.25"/>
    <row r="660" s="4" customFormat="1" ht="15" x14ac:dyDescent="0.25"/>
    <row r="661" s="4" customFormat="1" ht="15" x14ac:dyDescent="0.25"/>
    <row r="662" s="4" customFormat="1" ht="15" x14ac:dyDescent="0.25"/>
    <row r="663" s="4" customFormat="1" ht="15" x14ac:dyDescent="0.25"/>
    <row r="664" s="4" customFormat="1" ht="15" x14ac:dyDescent="0.25"/>
    <row r="665" s="4" customFormat="1" ht="15" x14ac:dyDescent="0.25"/>
    <row r="666" s="4" customFormat="1" ht="15" x14ac:dyDescent="0.25"/>
    <row r="667" s="4" customFormat="1" ht="15" x14ac:dyDescent="0.25"/>
    <row r="668" s="4" customFormat="1" ht="15" x14ac:dyDescent="0.25"/>
    <row r="669" s="4" customFormat="1" ht="15" x14ac:dyDescent="0.25"/>
    <row r="670" s="4" customFormat="1" ht="15" x14ac:dyDescent="0.25"/>
    <row r="671" s="4" customFormat="1" ht="15" x14ac:dyDescent="0.25"/>
    <row r="672" s="4" customFormat="1" ht="15" x14ac:dyDescent="0.25"/>
    <row r="673" s="4" customFormat="1" ht="15" x14ac:dyDescent="0.25"/>
    <row r="674" s="4" customFormat="1" ht="15" x14ac:dyDescent="0.25"/>
    <row r="675" s="4" customFormat="1" ht="15" x14ac:dyDescent="0.25"/>
    <row r="676" s="4" customFormat="1" ht="15" x14ac:dyDescent="0.25"/>
    <row r="677" s="4" customFormat="1" ht="15" x14ac:dyDescent="0.25"/>
    <row r="678" s="4" customFormat="1" ht="15" x14ac:dyDescent="0.25"/>
    <row r="679" s="4" customFormat="1" ht="15" x14ac:dyDescent="0.25"/>
    <row r="680" s="4" customFormat="1" ht="15" x14ac:dyDescent="0.25"/>
    <row r="681" s="4" customFormat="1" ht="15" x14ac:dyDescent="0.25"/>
    <row r="682" s="4" customFormat="1" ht="15" x14ac:dyDescent="0.25"/>
    <row r="683" s="4" customFormat="1" ht="15" x14ac:dyDescent="0.25"/>
    <row r="684" s="4" customFormat="1" ht="15" x14ac:dyDescent="0.25"/>
    <row r="685" s="4" customFormat="1" ht="15" x14ac:dyDescent="0.25"/>
    <row r="686" s="4" customFormat="1" ht="15" x14ac:dyDescent="0.25"/>
    <row r="687" s="4" customFormat="1" ht="15" x14ac:dyDescent="0.25"/>
    <row r="688" s="4" customFormat="1" ht="15" x14ac:dyDescent="0.25"/>
    <row r="689" s="4" customFormat="1" ht="15" x14ac:dyDescent="0.25"/>
    <row r="690" s="4" customFormat="1" ht="15" x14ac:dyDescent="0.25"/>
    <row r="691" s="4" customFormat="1" ht="15" x14ac:dyDescent="0.25"/>
    <row r="692" s="4" customFormat="1" ht="15" x14ac:dyDescent="0.25"/>
    <row r="693" s="4" customFormat="1" ht="15" x14ac:dyDescent="0.25"/>
    <row r="694" s="4" customFormat="1" ht="15" x14ac:dyDescent="0.25"/>
    <row r="695" s="4" customFormat="1" ht="15" x14ac:dyDescent="0.25"/>
    <row r="696" s="4" customFormat="1" ht="15" x14ac:dyDescent="0.25"/>
    <row r="697" s="4" customFormat="1" ht="15" x14ac:dyDescent="0.25"/>
    <row r="698" s="4" customFormat="1" ht="15" x14ac:dyDescent="0.25"/>
    <row r="699" s="4" customFormat="1" ht="15" x14ac:dyDescent="0.25"/>
    <row r="700" s="4" customFormat="1" ht="15" x14ac:dyDescent="0.25"/>
    <row r="701" s="4" customFormat="1" ht="15" x14ac:dyDescent="0.25"/>
    <row r="702" s="4" customFormat="1" ht="15" x14ac:dyDescent="0.25"/>
    <row r="703" s="4" customFormat="1" ht="15" x14ac:dyDescent="0.25"/>
    <row r="704" s="4" customFormat="1" ht="15" x14ac:dyDescent="0.25"/>
    <row r="705" s="4" customFormat="1" ht="15" x14ac:dyDescent="0.25"/>
    <row r="706" s="4" customFormat="1" ht="15" x14ac:dyDescent="0.25"/>
    <row r="707" s="4" customFormat="1" ht="15" x14ac:dyDescent="0.25"/>
    <row r="708" s="4" customFormat="1" ht="15" x14ac:dyDescent="0.25"/>
    <row r="709" s="4" customFormat="1" ht="15" x14ac:dyDescent="0.25"/>
    <row r="710" s="4" customFormat="1" ht="15" x14ac:dyDescent="0.25"/>
    <row r="711" s="4" customFormat="1" ht="15" x14ac:dyDescent="0.25"/>
    <row r="712" s="4" customFormat="1" ht="15" x14ac:dyDescent="0.25"/>
    <row r="713" s="4" customFormat="1" ht="15" x14ac:dyDescent="0.25"/>
    <row r="714" s="4" customFormat="1" ht="15" x14ac:dyDescent="0.25"/>
    <row r="715" s="4" customFormat="1" ht="15" x14ac:dyDescent="0.25"/>
    <row r="716" s="4" customFormat="1" ht="15" x14ac:dyDescent="0.25"/>
    <row r="717" s="4" customFormat="1" ht="15" x14ac:dyDescent="0.25"/>
    <row r="718" s="4" customFormat="1" ht="15" x14ac:dyDescent="0.25"/>
    <row r="719" s="4" customFormat="1" ht="15" x14ac:dyDescent="0.25"/>
    <row r="720" s="4" customFormat="1" ht="15" x14ac:dyDescent="0.25"/>
    <row r="721" s="4" customFormat="1" ht="15" x14ac:dyDescent="0.25"/>
    <row r="722" s="4" customFormat="1" ht="15" x14ac:dyDescent="0.25"/>
    <row r="723" s="4" customFormat="1" ht="15" x14ac:dyDescent="0.25"/>
    <row r="724" s="4" customFormat="1" ht="15" x14ac:dyDescent="0.25"/>
    <row r="725" s="4" customFormat="1" ht="15" x14ac:dyDescent="0.25"/>
    <row r="726" s="4" customFormat="1" ht="15" x14ac:dyDescent="0.25"/>
    <row r="727" s="4" customFormat="1" ht="15" x14ac:dyDescent="0.25"/>
    <row r="728" s="4" customFormat="1" ht="15" x14ac:dyDescent="0.25"/>
    <row r="729" s="4" customFormat="1" ht="15" x14ac:dyDescent="0.25"/>
    <row r="730" s="4" customFormat="1" ht="15" x14ac:dyDescent="0.25"/>
    <row r="731" s="4" customFormat="1" ht="15" x14ac:dyDescent="0.25"/>
    <row r="732" s="4" customFormat="1" ht="15" x14ac:dyDescent="0.25"/>
    <row r="733" s="4" customFormat="1" ht="15" x14ac:dyDescent="0.25"/>
    <row r="734" s="4" customFormat="1" ht="15" x14ac:dyDescent="0.25"/>
    <row r="735" s="4" customFormat="1" ht="15" x14ac:dyDescent="0.25"/>
    <row r="736" s="4" customFormat="1" ht="15" x14ac:dyDescent="0.25"/>
    <row r="737" s="4" customFormat="1" ht="15" x14ac:dyDescent="0.25"/>
    <row r="738" s="4" customFormat="1" ht="15" x14ac:dyDescent="0.25"/>
    <row r="739" s="4" customFormat="1" ht="15" x14ac:dyDescent="0.25"/>
    <row r="740" s="4" customFormat="1" ht="15" x14ac:dyDescent="0.25"/>
    <row r="741" s="4" customFormat="1" ht="15" x14ac:dyDescent="0.25"/>
    <row r="742" s="4" customFormat="1" ht="15" x14ac:dyDescent="0.25"/>
    <row r="743" s="4" customFormat="1" ht="15" x14ac:dyDescent="0.25"/>
    <row r="744" s="4" customFormat="1" ht="15" x14ac:dyDescent="0.25"/>
    <row r="745" s="4" customFormat="1" ht="15" x14ac:dyDescent="0.25"/>
    <row r="746" s="4" customFormat="1" ht="15" x14ac:dyDescent="0.25"/>
    <row r="747" s="4" customFormat="1" ht="15" x14ac:dyDescent="0.25"/>
    <row r="748" s="4" customFormat="1" ht="15" x14ac:dyDescent="0.25"/>
    <row r="749" s="4" customFormat="1" ht="15" x14ac:dyDescent="0.25"/>
    <row r="750" s="4" customFormat="1" ht="15" x14ac:dyDescent="0.25"/>
    <row r="751" s="4" customFormat="1" ht="15" x14ac:dyDescent="0.25"/>
    <row r="752" s="4" customFormat="1" ht="15" x14ac:dyDescent="0.25"/>
    <row r="753" s="4" customFormat="1" ht="15" x14ac:dyDescent="0.25"/>
    <row r="754" s="4" customFormat="1" ht="15" x14ac:dyDescent="0.25"/>
    <row r="755" s="4" customFormat="1" ht="15" x14ac:dyDescent="0.25"/>
    <row r="756" s="4" customFormat="1" ht="15" x14ac:dyDescent="0.25"/>
    <row r="757" s="4" customFormat="1" ht="15" x14ac:dyDescent="0.25"/>
    <row r="758" s="4" customFormat="1" ht="15" x14ac:dyDescent="0.25"/>
    <row r="759" s="4" customFormat="1" ht="15" x14ac:dyDescent="0.25"/>
    <row r="760" s="4" customFormat="1" ht="15" x14ac:dyDescent="0.25"/>
    <row r="761" s="4" customFormat="1" ht="15" x14ac:dyDescent="0.25"/>
    <row r="762" s="4" customFormat="1" ht="15" x14ac:dyDescent="0.25"/>
    <row r="763" s="4" customFormat="1" ht="15" x14ac:dyDescent="0.25"/>
    <row r="764" s="4" customFormat="1" ht="15" x14ac:dyDescent="0.25"/>
    <row r="765" s="4" customFormat="1" ht="15" x14ac:dyDescent="0.25"/>
    <row r="766" s="4" customFormat="1" ht="15" x14ac:dyDescent="0.25"/>
    <row r="767" s="4" customFormat="1" ht="15" x14ac:dyDescent="0.25"/>
    <row r="768" s="4" customFormat="1" ht="15" x14ac:dyDescent="0.25"/>
    <row r="769" s="4" customFormat="1" ht="15" x14ac:dyDescent="0.25"/>
    <row r="770" s="4" customFormat="1" ht="15" x14ac:dyDescent="0.25"/>
    <row r="771" s="4" customFormat="1" ht="15" x14ac:dyDescent="0.25"/>
    <row r="772" s="4" customFormat="1" ht="15" x14ac:dyDescent="0.25"/>
    <row r="773" s="4" customFormat="1" ht="15" x14ac:dyDescent="0.25"/>
    <row r="774" s="4" customFormat="1" ht="15" x14ac:dyDescent="0.25"/>
    <row r="775" s="4" customFormat="1" ht="15" x14ac:dyDescent="0.25"/>
    <row r="776" s="4" customFormat="1" ht="15" x14ac:dyDescent="0.25"/>
    <row r="777" s="4" customFormat="1" ht="15" x14ac:dyDescent="0.25"/>
    <row r="778" s="4" customFormat="1" ht="15" x14ac:dyDescent="0.25"/>
    <row r="779" s="4" customFormat="1" ht="15" x14ac:dyDescent="0.25"/>
    <row r="780" s="4" customFormat="1" ht="15" x14ac:dyDescent="0.25"/>
    <row r="781" s="4" customFormat="1" ht="15" x14ac:dyDescent="0.25"/>
    <row r="782" s="4" customFormat="1" ht="15" x14ac:dyDescent="0.25"/>
    <row r="783" s="4" customFormat="1" ht="15" x14ac:dyDescent="0.25"/>
    <row r="784" s="4" customFormat="1" ht="15" x14ac:dyDescent="0.25"/>
    <row r="785" s="4" customFormat="1" ht="15" x14ac:dyDescent="0.25"/>
    <row r="786" s="4" customFormat="1" ht="15" x14ac:dyDescent="0.25"/>
    <row r="787" s="4" customFormat="1" ht="15" x14ac:dyDescent="0.25"/>
    <row r="788" s="4" customFormat="1" ht="15" x14ac:dyDescent="0.25"/>
    <row r="789" s="4" customFormat="1" ht="15" x14ac:dyDescent="0.25"/>
    <row r="790" s="4" customFormat="1" ht="15" x14ac:dyDescent="0.25"/>
    <row r="791" s="4" customFormat="1" ht="15" x14ac:dyDescent="0.25"/>
    <row r="792" s="4" customFormat="1" ht="15" x14ac:dyDescent="0.25"/>
    <row r="793" s="4" customFormat="1" ht="15" x14ac:dyDescent="0.25"/>
    <row r="794" s="4" customFormat="1" ht="15" x14ac:dyDescent="0.25"/>
    <row r="795" s="4" customFormat="1" ht="15" x14ac:dyDescent="0.25"/>
    <row r="796" s="4" customFormat="1" ht="15" x14ac:dyDescent="0.25"/>
    <row r="797" s="4" customFormat="1" ht="15" x14ac:dyDescent="0.25"/>
    <row r="798" s="4" customFormat="1" ht="15" x14ac:dyDescent="0.25"/>
    <row r="799" s="4" customFormat="1" ht="15" x14ac:dyDescent="0.25"/>
    <row r="800" s="4" customFormat="1" ht="15" x14ac:dyDescent="0.25"/>
    <row r="801" s="4" customFormat="1" ht="15" x14ac:dyDescent="0.25"/>
    <row r="802" s="4" customFormat="1" ht="15" x14ac:dyDescent="0.25"/>
    <row r="803" s="4" customFormat="1" ht="15" x14ac:dyDescent="0.25"/>
    <row r="804" s="4" customFormat="1" ht="15" x14ac:dyDescent="0.25"/>
    <row r="805" s="4" customFormat="1" ht="15" x14ac:dyDescent="0.25"/>
    <row r="806" s="4" customFormat="1" ht="15" x14ac:dyDescent="0.25"/>
    <row r="807" s="4" customFormat="1" ht="15" x14ac:dyDescent="0.25"/>
    <row r="808" s="4" customFormat="1" ht="15" x14ac:dyDescent="0.25"/>
    <row r="809" s="4" customFormat="1" ht="15" x14ac:dyDescent="0.25"/>
    <row r="810" s="4" customFormat="1" ht="15" x14ac:dyDescent="0.25"/>
    <row r="811" s="4" customFormat="1" ht="15" x14ac:dyDescent="0.25"/>
    <row r="812" s="4" customFormat="1" ht="15" x14ac:dyDescent="0.25"/>
    <row r="813" s="4" customFormat="1" ht="15" x14ac:dyDescent="0.25"/>
    <row r="814" s="4" customFormat="1" ht="15" x14ac:dyDescent="0.25"/>
    <row r="815" s="4" customFormat="1" ht="15" x14ac:dyDescent="0.25"/>
    <row r="816" s="4" customFormat="1" ht="15" x14ac:dyDescent="0.25"/>
    <row r="817" s="4" customFormat="1" ht="15" x14ac:dyDescent="0.25"/>
    <row r="818" s="4" customFormat="1" ht="15" x14ac:dyDescent="0.25"/>
    <row r="819" s="4" customFormat="1" ht="15" x14ac:dyDescent="0.25"/>
    <row r="820" s="4" customFormat="1" ht="15" x14ac:dyDescent="0.25"/>
    <row r="821" s="4" customFormat="1" ht="15" x14ac:dyDescent="0.25"/>
    <row r="822" s="4" customFormat="1" ht="15" x14ac:dyDescent="0.25"/>
    <row r="823" s="4" customFormat="1" ht="15" x14ac:dyDescent="0.25"/>
    <row r="824" s="4" customFormat="1" ht="15" x14ac:dyDescent="0.25"/>
    <row r="825" s="4" customFormat="1" ht="15" x14ac:dyDescent="0.25"/>
    <row r="826" s="4" customFormat="1" ht="15" x14ac:dyDescent="0.25"/>
    <row r="827" s="4" customFormat="1" ht="15" x14ac:dyDescent="0.25"/>
    <row r="828" s="4" customFormat="1" ht="15" x14ac:dyDescent="0.25"/>
    <row r="829" s="4" customFormat="1" ht="15" x14ac:dyDescent="0.25"/>
    <row r="830" s="4" customFormat="1" ht="15" x14ac:dyDescent="0.25"/>
    <row r="831" s="4" customFormat="1" ht="15" x14ac:dyDescent="0.25"/>
    <row r="832" s="4" customFormat="1" ht="15" x14ac:dyDescent="0.25"/>
    <row r="833" s="4" customFormat="1" ht="15" x14ac:dyDescent="0.25"/>
    <row r="834" s="4" customFormat="1" ht="15" x14ac:dyDescent="0.25"/>
    <row r="835" s="4" customFormat="1" ht="15" x14ac:dyDescent="0.25"/>
    <row r="836" s="4" customFormat="1" ht="15" x14ac:dyDescent="0.25"/>
    <row r="837" s="4" customFormat="1" ht="15" x14ac:dyDescent="0.25"/>
    <row r="838" s="4" customFormat="1" ht="15" x14ac:dyDescent="0.25"/>
    <row r="839" s="4" customFormat="1" ht="15" x14ac:dyDescent="0.25"/>
    <row r="840" s="4" customFormat="1" ht="15" x14ac:dyDescent="0.25"/>
    <row r="841" s="4" customFormat="1" ht="15" x14ac:dyDescent="0.25"/>
    <row r="842" s="4" customFormat="1" ht="15" x14ac:dyDescent="0.25"/>
    <row r="843" s="4" customFormat="1" ht="15" x14ac:dyDescent="0.25"/>
    <row r="844" s="4" customFormat="1" ht="15" x14ac:dyDescent="0.25"/>
    <row r="845" s="4" customFormat="1" ht="15" x14ac:dyDescent="0.25"/>
    <row r="846" s="4" customFormat="1" ht="15" x14ac:dyDescent="0.25"/>
    <row r="847" s="4" customFormat="1" ht="15" x14ac:dyDescent="0.25"/>
    <row r="848" s="4" customFormat="1" ht="15" x14ac:dyDescent="0.25"/>
    <row r="849" s="4" customFormat="1" ht="15" x14ac:dyDescent="0.25"/>
    <row r="850" s="4" customFormat="1" ht="15" x14ac:dyDescent="0.25"/>
    <row r="851" s="4" customFormat="1" ht="15" x14ac:dyDescent="0.25"/>
    <row r="852" s="4" customFormat="1" ht="15" x14ac:dyDescent="0.25"/>
    <row r="853" s="4" customFormat="1" ht="15" x14ac:dyDescent="0.25"/>
    <row r="854" s="4" customFormat="1" ht="15" x14ac:dyDescent="0.25"/>
    <row r="855" s="4" customFormat="1" ht="15" x14ac:dyDescent="0.25"/>
    <row r="856" s="4" customFormat="1" ht="15" x14ac:dyDescent="0.25"/>
    <row r="857" s="4" customFormat="1" ht="15" x14ac:dyDescent="0.25"/>
    <row r="858" s="4" customFormat="1" ht="15" x14ac:dyDescent="0.25"/>
    <row r="859" s="4" customFormat="1" ht="15" x14ac:dyDescent="0.25"/>
    <row r="860" s="4" customFormat="1" ht="15" x14ac:dyDescent="0.25"/>
    <row r="861" s="4" customFormat="1" ht="15" x14ac:dyDescent="0.25"/>
    <row r="862" s="4" customFormat="1" ht="15" x14ac:dyDescent="0.25"/>
    <row r="863" s="4" customFormat="1" ht="15" x14ac:dyDescent="0.25"/>
    <row r="864" s="4" customFormat="1" ht="15" x14ac:dyDescent="0.25"/>
    <row r="865" s="4" customFormat="1" ht="15" x14ac:dyDescent="0.25"/>
    <row r="866" s="4" customFormat="1" ht="15" x14ac:dyDescent="0.25"/>
    <row r="867" s="4" customFormat="1" ht="15" x14ac:dyDescent="0.25"/>
    <row r="868" s="4" customFormat="1" ht="15" x14ac:dyDescent="0.25"/>
    <row r="869" s="4" customFormat="1" ht="15" x14ac:dyDescent="0.25"/>
    <row r="870" s="4" customFormat="1" ht="15" x14ac:dyDescent="0.25"/>
    <row r="871" s="4" customFormat="1" ht="15" x14ac:dyDescent="0.25"/>
    <row r="872" s="4" customFormat="1" ht="15" x14ac:dyDescent="0.25"/>
    <row r="873" s="4" customFormat="1" ht="15" x14ac:dyDescent="0.25"/>
    <row r="874" s="4" customFormat="1" ht="15" x14ac:dyDescent="0.25"/>
    <row r="875" s="4" customFormat="1" ht="15" x14ac:dyDescent="0.25"/>
    <row r="876" s="4" customFormat="1" ht="15" x14ac:dyDescent="0.25"/>
    <row r="877" s="4" customFormat="1" ht="15" x14ac:dyDescent="0.25"/>
    <row r="878" s="4" customFormat="1" ht="15" x14ac:dyDescent="0.25"/>
    <row r="879" s="4" customFormat="1" ht="15" x14ac:dyDescent="0.25"/>
    <row r="880" s="4" customFormat="1" ht="15" x14ac:dyDescent="0.25"/>
    <row r="881" s="4" customFormat="1" ht="15" x14ac:dyDescent="0.25"/>
    <row r="882" s="4" customFormat="1" ht="15" x14ac:dyDescent="0.25"/>
    <row r="883" s="4" customFormat="1" ht="15" x14ac:dyDescent="0.25"/>
    <row r="884" s="4" customFormat="1" ht="15" x14ac:dyDescent="0.25"/>
    <row r="885" s="4" customFormat="1" ht="15" x14ac:dyDescent="0.25"/>
    <row r="886" s="4" customFormat="1" ht="15" x14ac:dyDescent="0.25"/>
    <row r="887" s="4" customFormat="1" ht="15" x14ac:dyDescent="0.25"/>
    <row r="888" s="4" customFormat="1" ht="15" x14ac:dyDescent="0.25"/>
    <row r="889" s="4" customFormat="1" ht="15" x14ac:dyDescent="0.25"/>
    <row r="890" s="4" customFormat="1" ht="15" x14ac:dyDescent="0.25"/>
    <row r="891" s="4" customFormat="1" ht="15" x14ac:dyDescent="0.25"/>
    <row r="892" s="4" customFormat="1" ht="15" x14ac:dyDescent="0.25"/>
    <row r="893" s="4" customFormat="1" ht="15" x14ac:dyDescent="0.25"/>
    <row r="894" s="4" customFormat="1" ht="15" x14ac:dyDescent="0.25"/>
    <row r="895" s="4" customFormat="1" ht="15" x14ac:dyDescent="0.25"/>
    <row r="896" s="4" customFormat="1" ht="15" x14ac:dyDescent="0.25"/>
    <row r="897" s="4" customFormat="1" ht="15" x14ac:dyDescent="0.25"/>
    <row r="898" s="4" customFormat="1" ht="15" x14ac:dyDescent="0.25"/>
    <row r="899" s="4" customFormat="1" ht="15" x14ac:dyDescent="0.25"/>
    <row r="900" s="4" customFormat="1" ht="15" x14ac:dyDescent="0.25"/>
    <row r="901" s="4" customFormat="1" ht="15" x14ac:dyDescent="0.25"/>
    <row r="902" s="4" customFormat="1" ht="15" x14ac:dyDescent="0.25"/>
    <row r="903" s="4" customFormat="1" ht="15" x14ac:dyDescent="0.25"/>
    <row r="904" s="4" customFormat="1" ht="15" x14ac:dyDescent="0.25"/>
    <row r="905" s="4" customFormat="1" ht="15" x14ac:dyDescent="0.25"/>
    <row r="906" s="4" customFormat="1" ht="15" x14ac:dyDescent="0.25"/>
    <row r="907" s="4" customFormat="1" ht="15" x14ac:dyDescent="0.25"/>
    <row r="908" s="4" customFormat="1" ht="15" x14ac:dyDescent="0.25"/>
    <row r="909" s="4" customFormat="1" ht="15" x14ac:dyDescent="0.25"/>
    <row r="910" s="4" customFormat="1" ht="15" x14ac:dyDescent="0.25"/>
    <row r="911" s="4" customFormat="1" ht="15" x14ac:dyDescent="0.25"/>
    <row r="912" s="4" customFormat="1" ht="15" x14ac:dyDescent="0.25"/>
    <row r="913" s="4" customFormat="1" ht="15" x14ac:dyDescent="0.25"/>
    <row r="914" s="4" customFormat="1" ht="15" x14ac:dyDescent="0.25"/>
    <row r="915" s="4" customFormat="1" ht="15" x14ac:dyDescent="0.25"/>
    <row r="916" s="4" customFormat="1" ht="15" x14ac:dyDescent="0.25"/>
    <row r="917" s="4" customFormat="1" ht="15" x14ac:dyDescent="0.25"/>
    <row r="918" s="4" customFormat="1" ht="15" x14ac:dyDescent="0.25"/>
    <row r="919" s="4" customFormat="1" ht="15" x14ac:dyDescent="0.25"/>
    <row r="920" s="4" customFormat="1" ht="15" x14ac:dyDescent="0.25"/>
    <row r="921" s="4" customFormat="1" ht="15" x14ac:dyDescent="0.25"/>
    <row r="922" s="4" customFormat="1" ht="15" x14ac:dyDescent="0.25"/>
    <row r="923" s="4" customFormat="1" ht="15" x14ac:dyDescent="0.25"/>
    <row r="924" s="4" customFormat="1" ht="15" x14ac:dyDescent="0.25"/>
    <row r="925" s="4" customFormat="1" ht="15" x14ac:dyDescent="0.25"/>
    <row r="926" s="4" customFormat="1" ht="15" x14ac:dyDescent="0.25"/>
    <row r="927" s="4" customFormat="1" ht="15" x14ac:dyDescent="0.25"/>
    <row r="928" s="4" customFormat="1" ht="15" x14ac:dyDescent="0.25"/>
    <row r="929" s="4" customFormat="1" ht="15" x14ac:dyDescent="0.25"/>
    <row r="930" s="4" customFormat="1" ht="15" x14ac:dyDescent="0.25"/>
    <row r="931" s="4" customFormat="1" ht="15" x14ac:dyDescent="0.25"/>
    <row r="932" s="4" customFormat="1" ht="15" x14ac:dyDescent="0.25"/>
    <row r="933" s="4" customFormat="1" ht="15" x14ac:dyDescent="0.25"/>
    <row r="934" s="4" customFormat="1" ht="15" x14ac:dyDescent="0.25"/>
    <row r="935" s="4" customFormat="1" ht="15" x14ac:dyDescent="0.25"/>
    <row r="936" s="4" customFormat="1" ht="15" x14ac:dyDescent="0.25"/>
    <row r="937" s="4" customFormat="1" ht="15" x14ac:dyDescent="0.25"/>
    <row r="938" s="4" customFormat="1" ht="15" x14ac:dyDescent="0.25"/>
    <row r="939" s="4" customFormat="1" ht="15" x14ac:dyDescent="0.25"/>
    <row r="940" s="4" customFormat="1" ht="15" x14ac:dyDescent="0.25"/>
    <row r="941" s="4" customFormat="1" ht="15" x14ac:dyDescent="0.25"/>
    <row r="942" s="4" customFormat="1" ht="15" x14ac:dyDescent="0.25"/>
    <row r="943" s="4" customFormat="1" ht="15" x14ac:dyDescent="0.25"/>
    <row r="944" s="4" customFormat="1" ht="15" x14ac:dyDescent="0.25"/>
    <row r="945" s="4" customFormat="1" ht="15" x14ac:dyDescent="0.25"/>
    <row r="946" s="4" customFormat="1" ht="15" x14ac:dyDescent="0.25"/>
    <row r="947" s="4" customFormat="1" ht="15" x14ac:dyDescent="0.25"/>
    <row r="948" s="4" customFormat="1" ht="15" x14ac:dyDescent="0.25"/>
    <row r="949" s="4" customFormat="1" ht="15" x14ac:dyDescent="0.25"/>
    <row r="950" s="4" customFormat="1" ht="15" x14ac:dyDescent="0.25"/>
    <row r="951" s="4" customFormat="1" ht="15" x14ac:dyDescent="0.25"/>
    <row r="952" s="4" customFormat="1" ht="15" x14ac:dyDescent="0.25"/>
    <row r="953" s="4" customFormat="1" ht="15" x14ac:dyDescent="0.25"/>
    <row r="954" s="4" customFormat="1" ht="15" x14ac:dyDescent="0.25"/>
    <row r="955" s="4" customFormat="1" ht="15" x14ac:dyDescent="0.25"/>
    <row r="956" s="4" customFormat="1" ht="15" x14ac:dyDescent="0.25"/>
    <row r="957" s="4" customFormat="1" ht="15" x14ac:dyDescent="0.25"/>
    <row r="958" s="4" customFormat="1" ht="15" x14ac:dyDescent="0.25"/>
    <row r="959" s="4" customFormat="1" ht="15" x14ac:dyDescent="0.25"/>
    <row r="960" s="4" customFormat="1" ht="15" x14ac:dyDescent="0.25"/>
    <row r="961" s="4" customFormat="1" ht="15" x14ac:dyDescent="0.25"/>
    <row r="962" s="4" customFormat="1" ht="15" x14ac:dyDescent="0.25"/>
    <row r="963" s="4" customFormat="1" ht="15" x14ac:dyDescent="0.25"/>
    <row r="964" s="4" customFormat="1" ht="15" x14ac:dyDescent="0.25"/>
    <row r="965" s="4" customFormat="1" ht="15" x14ac:dyDescent="0.25"/>
    <row r="966" s="4" customFormat="1" ht="15" x14ac:dyDescent="0.25"/>
    <row r="967" s="4" customFormat="1" ht="15" x14ac:dyDescent="0.25"/>
    <row r="968" s="4" customFormat="1" ht="15" x14ac:dyDescent="0.25"/>
    <row r="969" s="4" customFormat="1" ht="15" x14ac:dyDescent="0.25"/>
    <row r="970" s="4" customFormat="1" ht="15" x14ac:dyDescent="0.25"/>
    <row r="971" s="4" customFormat="1" ht="15" x14ac:dyDescent="0.25"/>
    <row r="972" s="4" customFormat="1" ht="15" x14ac:dyDescent="0.25"/>
    <row r="973" s="4" customFormat="1" ht="15" x14ac:dyDescent="0.25"/>
    <row r="974" s="4" customFormat="1" ht="15" x14ac:dyDescent="0.25"/>
    <row r="975" s="4" customFormat="1" ht="15" x14ac:dyDescent="0.25"/>
    <row r="976" s="4" customFormat="1" ht="15" x14ac:dyDescent="0.25"/>
    <row r="977" s="4" customFormat="1" ht="15" x14ac:dyDescent="0.25"/>
    <row r="978" s="4" customFormat="1" ht="15" x14ac:dyDescent="0.25"/>
    <row r="979" s="4" customFormat="1" ht="15" x14ac:dyDescent="0.25"/>
    <row r="980" s="4" customFormat="1" ht="15" x14ac:dyDescent="0.25"/>
    <row r="981" s="4" customFormat="1" ht="15" x14ac:dyDescent="0.25"/>
    <row r="982" s="4" customFormat="1" ht="15" x14ac:dyDescent="0.25"/>
    <row r="983" s="4" customFormat="1" ht="15" x14ac:dyDescent="0.25"/>
    <row r="984" s="4" customFormat="1" ht="15" x14ac:dyDescent="0.25"/>
    <row r="985" s="4" customFormat="1" ht="15" x14ac:dyDescent="0.25"/>
    <row r="986" s="4" customFormat="1" ht="15" x14ac:dyDescent="0.25"/>
    <row r="987" s="4" customFormat="1" ht="15" x14ac:dyDescent="0.25"/>
    <row r="988" s="4" customFormat="1" ht="15" x14ac:dyDescent="0.25"/>
    <row r="989" s="4" customFormat="1" ht="15" x14ac:dyDescent="0.25"/>
    <row r="990" s="4" customFormat="1" ht="15" x14ac:dyDescent="0.25"/>
    <row r="991" s="4" customFormat="1" ht="15" x14ac:dyDescent="0.25"/>
    <row r="992" s="4" customFormat="1" ht="15" x14ac:dyDescent="0.25"/>
    <row r="993" s="4" customFormat="1" ht="15" x14ac:dyDescent="0.25"/>
    <row r="994" s="4" customFormat="1" ht="15" x14ac:dyDescent="0.25"/>
    <row r="995" s="4" customFormat="1" ht="15" x14ac:dyDescent="0.25"/>
    <row r="996" s="4" customFormat="1" ht="15" x14ac:dyDescent="0.25"/>
    <row r="997" s="4" customFormat="1" ht="15" x14ac:dyDescent="0.25"/>
    <row r="998" s="4" customFormat="1" ht="15" x14ac:dyDescent="0.25"/>
    <row r="999" s="4" customFormat="1" ht="15" x14ac:dyDescent="0.25"/>
    <row r="1000" s="4" customFormat="1" ht="15" x14ac:dyDescent="0.25"/>
    <row r="1001" s="4" customFormat="1" ht="15" x14ac:dyDescent="0.25"/>
    <row r="1002" s="4" customFormat="1" ht="15" x14ac:dyDescent="0.25"/>
    <row r="1003" s="4" customFormat="1" ht="15" x14ac:dyDescent="0.25"/>
    <row r="1004" s="4" customFormat="1" ht="15" x14ac:dyDescent="0.25"/>
    <row r="1005" s="4" customFormat="1" ht="15" x14ac:dyDescent="0.25"/>
    <row r="1006" s="4" customFormat="1" ht="15" x14ac:dyDescent="0.25"/>
    <row r="1007" s="4" customFormat="1" ht="15" x14ac:dyDescent="0.25"/>
    <row r="1008" s="4" customFormat="1" ht="15" x14ac:dyDescent="0.25"/>
    <row r="1009" s="4" customFormat="1" ht="15" x14ac:dyDescent="0.25"/>
    <row r="1010" s="4" customFormat="1" ht="15" x14ac:dyDescent="0.25"/>
    <row r="1011" s="4" customFormat="1" ht="15" x14ac:dyDescent="0.25"/>
    <row r="1012" s="4" customFormat="1" ht="15" x14ac:dyDescent="0.25"/>
    <row r="1013" s="4" customFormat="1" ht="15" x14ac:dyDescent="0.25"/>
    <row r="1014" s="4" customFormat="1" ht="15" x14ac:dyDescent="0.25"/>
    <row r="1015" s="4" customFormat="1" ht="15" x14ac:dyDescent="0.25"/>
    <row r="1016" s="4" customFormat="1" ht="15" x14ac:dyDescent="0.25"/>
    <row r="1017" s="4" customFormat="1" ht="15" x14ac:dyDescent="0.25"/>
    <row r="1018" s="4" customFormat="1" ht="15" x14ac:dyDescent="0.25"/>
    <row r="1019" s="4" customFormat="1" ht="15" x14ac:dyDescent="0.25"/>
    <row r="1020" s="4" customFormat="1" ht="15" x14ac:dyDescent="0.25"/>
    <row r="1021" s="4" customFormat="1" ht="15" x14ac:dyDescent="0.25"/>
    <row r="1022" s="4" customFormat="1" ht="15" x14ac:dyDescent="0.25"/>
    <row r="1023" s="4" customFormat="1" ht="15" x14ac:dyDescent="0.25"/>
    <row r="1024" s="4" customFormat="1" ht="15" x14ac:dyDescent="0.25"/>
    <row r="1025" s="4" customFormat="1" ht="15" x14ac:dyDescent="0.25"/>
    <row r="1026" s="4" customFormat="1" ht="15" x14ac:dyDescent="0.25"/>
    <row r="1027" s="4" customFormat="1" ht="15" x14ac:dyDescent="0.25"/>
    <row r="1028" s="4" customFormat="1" ht="15" x14ac:dyDescent="0.25"/>
    <row r="1029" s="4" customFormat="1" ht="15" x14ac:dyDescent="0.25"/>
    <row r="1030" s="4" customFormat="1" ht="15" x14ac:dyDescent="0.25"/>
    <row r="1031" s="4" customFormat="1" ht="15" x14ac:dyDescent="0.25"/>
    <row r="1032" s="4" customFormat="1" ht="15" x14ac:dyDescent="0.25"/>
    <row r="1033" s="4" customFormat="1" ht="15" x14ac:dyDescent="0.25"/>
    <row r="1034" s="4" customFormat="1" ht="15" x14ac:dyDescent="0.25"/>
    <row r="1035" s="4" customFormat="1" ht="15" x14ac:dyDescent="0.25"/>
    <row r="1036" s="4" customFormat="1" ht="15" x14ac:dyDescent="0.25"/>
    <row r="1037" s="4" customFormat="1" ht="15" x14ac:dyDescent="0.25"/>
    <row r="1038" s="4" customFormat="1" ht="15" x14ac:dyDescent="0.25"/>
    <row r="1039" s="4" customFormat="1" ht="15" x14ac:dyDescent="0.25"/>
    <row r="1040" s="4" customFormat="1" ht="15" x14ac:dyDescent="0.25"/>
    <row r="1041" s="4" customFormat="1" ht="15" x14ac:dyDescent="0.25"/>
    <row r="1042" s="4" customFormat="1" ht="15" x14ac:dyDescent="0.25"/>
    <row r="1043" s="4" customFormat="1" ht="15" x14ac:dyDescent="0.25"/>
    <row r="1044" s="4" customFormat="1" ht="15" x14ac:dyDescent="0.25"/>
    <row r="1045" s="4" customFormat="1" ht="15" x14ac:dyDescent="0.25"/>
    <row r="1046" s="4" customFormat="1" ht="15" x14ac:dyDescent="0.25"/>
    <row r="1047" s="4" customFormat="1" ht="15" x14ac:dyDescent="0.25"/>
    <row r="1048" s="4" customFormat="1" ht="15" x14ac:dyDescent="0.25"/>
    <row r="1049" s="4" customFormat="1" ht="15" x14ac:dyDescent="0.25"/>
    <row r="1050" s="4" customFormat="1" ht="15" x14ac:dyDescent="0.25"/>
    <row r="1051" s="4" customFormat="1" ht="15" x14ac:dyDescent="0.25"/>
    <row r="1052" s="4" customFormat="1" ht="15" x14ac:dyDescent="0.25"/>
    <row r="1053" s="4" customFormat="1" ht="15" x14ac:dyDescent="0.25"/>
    <row r="1054" s="4" customFormat="1" ht="15" x14ac:dyDescent="0.25"/>
    <row r="1055" s="4" customFormat="1" ht="15" x14ac:dyDescent="0.25"/>
    <row r="1056" s="4" customFormat="1" ht="15" x14ac:dyDescent="0.25"/>
    <row r="1057" s="4" customFormat="1" ht="15" x14ac:dyDescent="0.25"/>
    <row r="1058" s="4" customFormat="1" ht="15" x14ac:dyDescent="0.25"/>
    <row r="1059" s="4" customFormat="1" ht="15" x14ac:dyDescent="0.25"/>
    <row r="1060" s="4" customFormat="1" ht="15" x14ac:dyDescent="0.25"/>
    <row r="1061" s="4" customFormat="1" ht="15" x14ac:dyDescent="0.25"/>
    <row r="1062" s="4" customFormat="1" ht="15" x14ac:dyDescent="0.25"/>
    <row r="1063" s="4" customFormat="1" ht="15" x14ac:dyDescent="0.25"/>
    <row r="1064" s="4" customFormat="1" ht="15" x14ac:dyDescent="0.25"/>
    <row r="1065" s="4" customFormat="1" ht="15" x14ac:dyDescent="0.25"/>
    <row r="1066" s="4" customFormat="1" ht="15" x14ac:dyDescent="0.25"/>
    <row r="1067" s="4" customFormat="1" ht="15" x14ac:dyDescent="0.25"/>
    <row r="1068" s="4" customFormat="1" ht="15" x14ac:dyDescent="0.25"/>
    <row r="1069" s="4" customFormat="1" ht="15" x14ac:dyDescent="0.25"/>
    <row r="1070" s="4" customFormat="1" ht="15" x14ac:dyDescent="0.25"/>
    <row r="1071" s="4" customFormat="1" ht="15" x14ac:dyDescent="0.25"/>
    <row r="1072" s="4" customFormat="1" ht="15" x14ac:dyDescent="0.25"/>
    <row r="1073" s="4" customFormat="1" ht="15" x14ac:dyDescent="0.25"/>
    <row r="1074" s="4" customFormat="1" ht="15" x14ac:dyDescent="0.25"/>
    <row r="1075" s="4" customFormat="1" ht="15" x14ac:dyDescent="0.25"/>
    <row r="1076" s="4" customFormat="1" ht="15" x14ac:dyDescent="0.25"/>
    <row r="1077" s="4" customFormat="1" ht="15" x14ac:dyDescent="0.25"/>
    <row r="1078" s="4" customFormat="1" ht="15" x14ac:dyDescent="0.25"/>
    <row r="1079" s="4" customFormat="1" ht="15" x14ac:dyDescent="0.25"/>
    <row r="1080" s="4" customFormat="1" ht="15" x14ac:dyDescent="0.25"/>
    <row r="1081" s="4" customFormat="1" ht="15" x14ac:dyDescent="0.25"/>
    <row r="1082" s="4" customFormat="1" ht="15" x14ac:dyDescent="0.25"/>
    <row r="1083" s="4" customFormat="1" ht="15" x14ac:dyDescent="0.25"/>
    <row r="1084" s="4" customFormat="1" ht="15" x14ac:dyDescent="0.25"/>
    <row r="1085" s="4" customFormat="1" ht="15" x14ac:dyDescent="0.25"/>
    <row r="1086" s="4" customFormat="1" ht="15" x14ac:dyDescent="0.25"/>
    <row r="1087" s="4" customFormat="1" ht="15" x14ac:dyDescent="0.25"/>
    <row r="1088" s="4" customFormat="1" ht="15" x14ac:dyDescent="0.25"/>
    <row r="1089" s="4" customFormat="1" ht="15" x14ac:dyDescent="0.25"/>
    <row r="1090" s="4" customFormat="1" ht="15" x14ac:dyDescent="0.25"/>
    <row r="1091" s="4" customFormat="1" ht="15" x14ac:dyDescent="0.25"/>
    <row r="1092" s="4" customFormat="1" ht="15" x14ac:dyDescent="0.25"/>
    <row r="1093" s="4" customFormat="1" ht="15" x14ac:dyDescent="0.25"/>
    <row r="1094" s="4" customFormat="1" ht="15" x14ac:dyDescent="0.25"/>
    <row r="1095" s="4" customFormat="1" ht="15" x14ac:dyDescent="0.25"/>
    <row r="1096" s="4" customFormat="1" ht="15" x14ac:dyDescent="0.25"/>
    <row r="1097" s="4" customFormat="1" ht="15" x14ac:dyDescent="0.25"/>
    <row r="1098" s="4" customFormat="1" ht="15" x14ac:dyDescent="0.25"/>
    <row r="1099" s="4" customFormat="1" ht="15" x14ac:dyDescent="0.25"/>
    <row r="1100" s="4" customFormat="1" ht="15" x14ac:dyDescent="0.25"/>
    <row r="1101" s="4" customFormat="1" ht="15" x14ac:dyDescent="0.25"/>
    <row r="1102" s="4" customFormat="1" ht="15" x14ac:dyDescent="0.25"/>
    <row r="1103" s="4" customFormat="1" ht="15" x14ac:dyDescent="0.25"/>
    <row r="1104" s="4" customFormat="1" ht="15" x14ac:dyDescent="0.25"/>
    <row r="1105" s="4" customFormat="1" ht="15" x14ac:dyDescent="0.25"/>
    <row r="1106" s="4" customFormat="1" ht="15" x14ac:dyDescent="0.25"/>
    <row r="1107" s="4" customFormat="1" ht="15" x14ac:dyDescent="0.25"/>
    <row r="1108" s="4" customFormat="1" ht="15" x14ac:dyDescent="0.25"/>
    <row r="1109" s="4" customFormat="1" ht="15" x14ac:dyDescent="0.25"/>
    <row r="1110" s="4" customFormat="1" ht="15" x14ac:dyDescent="0.25"/>
    <row r="1111" s="4" customFormat="1" ht="15" x14ac:dyDescent="0.25"/>
    <row r="1112" s="4" customFormat="1" ht="15" x14ac:dyDescent="0.25"/>
    <row r="1113" s="4" customFormat="1" ht="15" x14ac:dyDescent="0.25"/>
    <row r="1114" s="4" customFormat="1" ht="15" x14ac:dyDescent="0.25"/>
    <row r="1115" s="4" customFormat="1" ht="15" x14ac:dyDescent="0.25"/>
    <row r="1116" s="4" customFormat="1" ht="15" x14ac:dyDescent="0.25"/>
    <row r="1117" s="4" customFormat="1" ht="15" x14ac:dyDescent="0.25"/>
    <row r="1118" s="4" customFormat="1" ht="15" x14ac:dyDescent="0.25"/>
    <row r="1119" s="4" customFormat="1" ht="15" x14ac:dyDescent="0.25"/>
    <row r="1120" s="4" customFormat="1" ht="15" x14ac:dyDescent="0.25"/>
    <row r="1121" s="4" customFormat="1" ht="15" x14ac:dyDescent="0.25"/>
    <row r="1122" s="4" customFormat="1" ht="15" x14ac:dyDescent="0.25"/>
    <row r="1123" s="4" customFormat="1" ht="15" x14ac:dyDescent="0.25"/>
    <row r="1124" s="4" customFormat="1" ht="15" x14ac:dyDescent="0.25"/>
    <row r="1125" s="4" customFormat="1" ht="15" x14ac:dyDescent="0.25"/>
    <row r="1126" s="4" customFormat="1" ht="15" x14ac:dyDescent="0.25"/>
    <row r="1127" s="4" customFormat="1" ht="15" x14ac:dyDescent="0.25"/>
    <row r="1128" s="4" customFormat="1" ht="15" x14ac:dyDescent="0.25"/>
    <row r="1129" s="4" customFormat="1" ht="15" x14ac:dyDescent="0.25"/>
    <row r="1130" s="4" customFormat="1" ht="15" x14ac:dyDescent="0.25"/>
    <row r="1131" s="4" customFormat="1" ht="15" x14ac:dyDescent="0.25"/>
    <row r="1132" s="4" customFormat="1" ht="15" x14ac:dyDescent="0.25"/>
    <row r="1133" s="4" customFormat="1" ht="15" x14ac:dyDescent="0.25"/>
    <row r="1134" s="4" customFormat="1" ht="15" x14ac:dyDescent="0.25"/>
    <row r="1135" s="4" customFormat="1" ht="15" x14ac:dyDescent="0.25"/>
    <row r="1136" s="4" customFormat="1" ht="15" x14ac:dyDescent="0.25"/>
    <row r="1137" s="4" customFormat="1" ht="15" x14ac:dyDescent="0.25"/>
    <row r="1138" s="4" customFormat="1" ht="15" x14ac:dyDescent="0.25"/>
    <row r="1139" s="4" customFormat="1" ht="15" x14ac:dyDescent="0.25"/>
    <row r="1140" s="4" customFormat="1" ht="15" x14ac:dyDescent="0.25"/>
    <row r="1141" s="4" customFormat="1" ht="15" x14ac:dyDescent="0.25"/>
    <row r="1142" s="4" customFormat="1" ht="15" x14ac:dyDescent="0.25"/>
    <row r="1143" s="4" customFormat="1" ht="15" x14ac:dyDescent="0.25"/>
    <row r="1144" s="4" customFormat="1" ht="15" x14ac:dyDescent="0.25"/>
    <row r="1145" s="4" customFormat="1" ht="15" x14ac:dyDescent="0.25"/>
    <row r="1146" s="4" customFormat="1" ht="15" x14ac:dyDescent="0.25"/>
    <row r="1147" s="4" customFormat="1" ht="15" x14ac:dyDescent="0.25"/>
    <row r="1148" s="4" customFormat="1" ht="15" x14ac:dyDescent="0.25"/>
    <row r="1149" s="4" customFormat="1" ht="15" x14ac:dyDescent="0.25"/>
    <row r="1150" s="4" customFormat="1" ht="15" x14ac:dyDescent="0.25"/>
    <row r="1151" s="4" customFormat="1" ht="15" x14ac:dyDescent="0.25"/>
    <row r="1152" s="4" customFormat="1" ht="15" x14ac:dyDescent="0.25"/>
    <row r="1153" s="4" customFormat="1" ht="15" x14ac:dyDescent="0.25"/>
    <row r="1154" s="4" customFormat="1" ht="15" x14ac:dyDescent="0.25"/>
    <row r="1155" s="4" customFormat="1" ht="15" x14ac:dyDescent="0.25"/>
    <row r="1156" s="4" customFormat="1" ht="15" x14ac:dyDescent="0.25"/>
    <row r="1157" s="4" customFormat="1" ht="15" x14ac:dyDescent="0.25"/>
    <row r="1158" s="4" customFormat="1" ht="15" x14ac:dyDescent="0.25"/>
    <row r="1159" s="4" customFormat="1" ht="15" x14ac:dyDescent="0.25"/>
    <row r="1160" s="4" customFormat="1" ht="15" x14ac:dyDescent="0.25"/>
    <row r="1161" s="4" customFormat="1" ht="15" x14ac:dyDescent="0.25"/>
    <row r="1162" s="4" customFormat="1" ht="15" x14ac:dyDescent="0.25"/>
    <row r="1163" s="4" customFormat="1" ht="15" x14ac:dyDescent="0.25"/>
    <row r="1164" s="4" customFormat="1" ht="15" x14ac:dyDescent="0.25"/>
    <row r="1165" s="4" customFormat="1" ht="15" x14ac:dyDescent="0.25"/>
    <row r="1166" s="4" customFormat="1" ht="15" x14ac:dyDescent="0.25"/>
    <row r="1167" s="4" customFormat="1" ht="15" x14ac:dyDescent="0.25"/>
    <row r="1168" s="4" customFormat="1" ht="15" x14ac:dyDescent="0.25"/>
    <row r="1169" s="4" customFormat="1" ht="15" x14ac:dyDescent="0.25"/>
    <row r="1170" s="4" customFormat="1" ht="15" x14ac:dyDescent="0.25"/>
    <row r="1171" s="4" customFormat="1" ht="15" x14ac:dyDescent="0.25"/>
    <row r="1172" s="4" customFormat="1" ht="15" x14ac:dyDescent="0.25"/>
    <row r="1173" s="4" customFormat="1" ht="15" x14ac:dyDescent="0.25"/>
    <row r="1174" s="4" customFormat="1" ht="15" x14ac:dyDescent="0.25"/>
    <row r="1175" s="4" customFormat="1" ht="15" x14ac:dyDescent="0.25"/>
    <row r="1176" s="4" customFormat="1" ht="15" x14ac:dyDescent="0.25"/>
    <row r="1177" s="4" customFormat="1" ht="15" x14ac:dyDescent="0.25"/>
    <row r="1178" s="4" customFormat="1" ht="15" x14ac:dyDescent="0.25"/>
    <row r="1179" s="4" customFormat="1" ht="15" x14ac:dyDescent="0.25"/>
    <row r="1180" s="4" customFormat="1" ht="15" x14ac:dyDescent="0.25"/>
    <row r="1181" s="4" customFormat="1" ht="15" x14ac:dyDescent="0.25"/>
    <row r="1182" s="4" customFormat="1" ht="15" x14ac:dyDescent="0.25"/>
    <row r="1183" s="4" customFormat="1" ht="15" x14ac:dyDescent="0.25"/>
    <row r="1184" s="4" customFormat="1" ht="15" x14ac:dyDescent="0.25"/>
    <row r="1185" s="4" customFormat="1" ht="15" x14ac:dyDescent="0.25"/>
    <row r="1186" s="4" customFormat="1" ht="15" x14ac:dyDescent="0.25"/>
    <row r="1187" s="4" customFormat="1" ht="15" x14ac:dyDescent="0.25"/>
    <row r="1188" s="4" customFormat="1" ht="15" x14ac:dyDescent="0.25"/>
    <row r="1189" s="4" customFormat="1" ht="15" x14ac:dyDescent="0.25"/>
    <row r="1190" s="4" customFormat="1" ht="15" x14ac:dyDescent="0.25"/>
    <row r="1191" s="4" customFormat="1" ht="15" x14ac:dyDescent="0.25"/>
    <row r="1192" s="4" customFormat="1" ht="15" x14ac:dyDescent="0.25"/>
    <row r="1193" s="4" customFormat="1" ht="15" x14ac:dyDescent="0.25"/>
    <row r="1194" s="4" customFormat="1" ht="15" x14ac:dyDescent="0.25"/>
    <row r="1195" s="4" customFormat="1" ht="15" x14ac:dyDescent="0.25"/>
    <row r="1196" s="4" customFormat="1" ht="15" x14ac:dyDescent="0.25"/>
    <row r="1197" s="4" customFormat="1" ht="15" x14ac:dyDescent="0.25"/>
    <row r="1198" s="4" customFormat="1" ht="15" x14ac:dyDescent="0.25"/>
    <row r="1199" s="4" customFormat="1" ht="15" x14ac:dyDescent="0.25"/>
    <row r="1200" s="4" customFormat="1" ht="15" x14ac:dyDescent="0.25"/>
    <row r="1201" s="4" customFormat="1" ht="15" x14ac:dyDescent="0.25"/>
    <row r="1202" s="4" customFormat="1" ht="15" x14ac:dyDescent="0.25"/>
    <row r="1203" s="4" customFormat="1" ht="15" x14ac:dyDescent="0.25"/>
    <row r="1204" s="4" customFormat="1" ht="15" x14ac:dyDescent="0.25"/>
    <row r="1205" s="4" customFormat="1" ht="15" x14ac:dyDescent="0.25"/>
    <row r="1206" s="4" customFormat="1" ht="15" x14ac:dyDescent="0.25"/>
    <row r="1207" s="4" customFormat="1" ht="15" x14ac:dyDescent="0.25"/>
    <row r="1208" s="4" customFormat="1" ht="15" x14ac:dyDescent="0.25"/>
    <row r="1209" s="4" customFormat="1" ht="15" x14ac:dyDescent="0.25"/>
    <row r="1210" s="4" customFormat="1" ht="15" x14ac:dyDescent="0.25"/>
    <row r="1211" s="4" customFormat="1" ht="15" x14ac:dyDescent="0.25"/>
    <row r="1212" s="4" customFormat="1" ht="15" x14ac:dyDescent="0.25"/>
    <row r="1213" s="4" customFormat="1" ht="15" x14ac:dyDescent="0.25"/>
    <row r="1214" s="4" customFormat="1" ht="15" x14ac:dyDescent="0.25"/>
    <row r="1215" s="4" customFormat="1" ht="15" x14ac:dyDescent="0.25"/>
    <row r="1216" s="4" customFormat="1" ht="15" x14ac:dyDescent="0.25"/>
    <row r="1217" s="4" customFormat="1" ht="15" x14ac:dyDescent="0.25"/>
    <row r="1218" s="4" customFormat="1" ht="15" x14ac:dyDescent="0.25"/>
    <row r="1219" s="4" customFormat="1" ht="15" x14ac:dyDescent="0.25"/>
    <row r="1220" s="4" customFormat="1" ht="15" x14ac:dyDescent="0.25"/>
    <row r="1221" s="4" customFormat="1" ht="15" x14ac:dyDescent="0.25"/>
    <row r="1222" s="4" customFormat="1" ht="15" x14ac:dyDescent="0.25"/>
    <row r="1223" s="4" customFormat="1" ht="15" x14ac:dyDescent="0.25"/>
    <row r="1224" s="4" customFormat="1" ht="15" x14ac:dyDescent="0.25"/>
    <row r="1225" s="4" customFormat="1" ht="15" x14ac:dyDescent="0.25"/>
    <row r="1226" s="4" customFormat="1" ht="15" x14ac:dyDescent="0.25"/>
    <row r="1227" s="4" customFormat="1" ht="15" x14ac:dyDescent="0.25"/>
    <row r="1228" s="4" customFormat="1" ht="15" x14ac:dyDescent="0.25"/>
    <row r="1229" s="4" customFormat="1" ht="15" x14ac:dyDescent="0.25"/>
    <row r="1230" s="4" customFormat="1" ht="15" x14ac:dyDescent="0.25"/>
    <row r="1231" s="4" customFormat="1" ht="15" x14ac:dyDescent="0.25"/>
    <row r="1232" s="4" customFormat="1" ht="15" x14ac:dyDescent="0.25"/>
    <row r="1233" s="4" customFormat="1" ht="15" x14ac:dyDescent="0.25"/>
    <row r="1234" s="4" customFormat="1" ht="15" x14ac:dyDescent="0.25"/>
    <row r="1235" s="4" customFormat="1" ht="15" x14ac:dyDescent="0.25"/>
    <row r="1236" s="4" customFormat="1" ht="15" x14ac:dyDescent="0.25"/>
    <row r="1237" s="4" customFormat="1" ht="15" x14ac:dyDescent="0.25"/>
    <row r="1238" s="4" customFormat="1" ht="15" x14ac:dyDescent="0.25"/>
    <row r="1239" s="4" customFormat="1" ht="15" x14ac:dyDescent="0.25"/>
    <row r="1240" s="4" customFormat="1" ht="15" x14ac:dyDescent="0.25"/>
    <row r="1241" s="4" customFormat="1" ht="15" x14ac:dyDescent="0.25"/>
    <row r="1242" s="4" customFormat="1" ht="15" x14ac:dyDescent="0.25"/>
    <row r="1243" s="4" customFormat="1" ht="15" x14ac:dyDescent="0.25"/>
    <row r="1244" s="4" customFormat="1" ht="15" x14ac:dyDescent="0.25"/>
    <row r="1245" s="4" customFormat="1" ht="15" x14ac:dyDescent="0.25"/>
    <row r="1246" s="4" customFormat="1" ht="15" x14ac:dyDescent="0.25"/>
    <row r="1247" s="4" customFormat="1" ht="15" x14ac:dyDescent="0.25"/>
    <row r="1248" s="4" customFormat="1" ht="15" x14ac:dyDescent="0.25"/>
    <row r="1249" s="4" customFormat="1" ht="15" x14ac:dyDescent="0.25"/>
    <row r="1250" s="4" customFormat="1" ht="15" x14ac:dyDescent="0.25"/>
    <row r="1251" s="4" customFormat="1" ht="15" x14ac:dyDescent="0.25"/>
    <row r="1252" s="4" customFormat="1" ht="15" x14ac:dyDescent="0.25"/>
    <row r="1253" s="4" customFormat="1" ht="15" x14ac:dyDescent="0.25"/>
    <row r="1254" s="4" customFormat="1" ht="15" x14ac:dyDescent="0.25"/>
    <row r="1255" s="4" customFormat="1" ht="15" x14ac:dyDescent="0.25"/>
    <row r="1256" s="4" customFormat="1" ht="15" x14ac:dyDescent="0.25"/>
    <row r="1257" s="4" customFormat="1" ht="15" x14ac:dyDescent="0.25"/>
    <row r="1258" s="4" customFormat="1" ht="15" x14ac:dyDescent="0.25"/>
    <row r="1259" s="4" customFormat="1" ht="15" x14ac:dyDescent="0.25"/>
    <row r="1260" s="4" customFormat="1" ht="15" x14ac:dyDescent="0.25"/>
    <row r="1261" s="4" customFormat="1" ht="15" x14ac:dyDescent="0.25"/>
    <row r="1262" s="4" customFormat="1" ht="15" x14ac:dyDescent="0.25"/>
    <row r="1263" s="4" customFormat="1" ht="15" x14ac:dyDescent="0.25"/>
    <row r="1264" s="4" customFormat="1" ht="15" x14ac:dyDescent="0.25"/>
    <row r="1265" s="4" customFormat="1" ht="15" x14ac:dyDescent="0.25"/>
    <row r="1266" s="4" customFormat="1" ht="15" x14ac:dyDescent="0.25"/>
    <row r="1267" s="4" customFormat="1" ht="15" x14ac:dyDescent="0.25"/>
    <row r="1268" s="4" customFormat="1" ht="15" x14ac:dyDescent="0.25"/>
    <row r="1269" s="4" customFormat="1" ht="15" x14ac:dyDescent="0.25"/>
    <row r="1270" s="4" customFormat="1" ht="15" x14ac:dyDescent="0.25"/>
    <row r="1271" s="4" customFormat="1" ht="15" x14ac:dyDescent="0.25"/>
    <row r="1272" s="4" customFormat="1" ht="15" x14ac:dyDescent="0.25"/>
    <row r="1273" s="4" customFormat="1" ht="15" x14ac:dyDescent="0.25"/>
    <row r="1274" s="4" customFormat="1" ht="15" x14ac:dyDescent="0.25"/>
    <row r="1275" s="4" customFormat="1" ht="15" x14ac:dyDescent="0.25"/>
    <row r="1276" s="4" customFormat="1" ht="15" x14ac:dyDescent="0.25"/>
    <row r="1277" s="4" customFormat="1" ht="15" x14ac:dyDescent="0.25"/>
    <row r="1278" s="4" customFormat="1" ht="15" x14ac:dyDescent="0.25"/>
    <row r="1279" s="4" customFormat="1" ht="15" x14ac:dyDescent="0.25"/>
    <row r="1280" s="4" customFormat="1" ht="15" x14ac:dyDescent="0.25"/>
    <row r="1281" s="4" customFormat="1" ht="15" x14ac:dyDescent="0.25"/>
    <row r="1282" s="4" customFormat="1" ht="15" x14ac:dyDescent="0.25"/>
    <row r="1283" s="4" customFormat="1" ht="15" x14ac:dyDescent="0.25"/>
    <row r="1284" s="4" customFormat="1" ht="15" x14ac:dyDescent="0.25"/>
    <row r="1285" s="4" customFormat="1" ht="15" x14ac:dyDescent="0.25"/>
    <row r="1286" s="4" customFormat="1" ht="15" x14ac:dyDescent="0.25"/>
    <row r="1287" s="4" customFormat="1" ht="15" x14ac:dyDescent="0.25"/>
    <row r="1288" s="4" customFormat="1" ht="15" x14ac:dyDescent="0.25"/>
    <row r="1289" s="4" customFormat="1" ht="15" x14ac:dyDescent="0.25"/>
    <row r="1290" s="4" customFormat="1" ht="15" x14ac:dyDescent="0.25"/>
    <row r="1291" s="4" customFormat="1" ht="15" x14ac:dyDescent="0.25"/>
    <row r="1292" s="4" customFormat="1" ht="15" x14ac:dyDescent="0.25"/>
    <row r="1293" s="4" customFormat="1" ht="15" x14ac:dyDescent="0.25"/>
    <row r="1294" s="4" customFormat="1" ht="15" x14ac:dyDescent="0.25"/>
    <row r="1295" s="4" customFormat="1" ht="15" x14ac:dyDescent="0.25"/>
    <row r="1296" s="4" customFormat="1" ht="15" x14ac:dyDescent="0.25"/>
    <row r="1297" s="4" customFormat="1" ht="15" x14ac:dyDescent="0.25"/>
    <row r="1298" s="4" customFormat="1" ht="15" x14ac:dyDescent="0.25"/>
    <row r="1299" s="4" customFormat="1" ht="15" x14ac:dyDescent="0.25"/>
    <row r="1300" s="4" customFormat="1" ht="15" x14ac:dyDescent="0.25"/>
    <row r="1301" s="4" customFormat="1" ht="15" x14ac:dyDescent="0.25"/>
    <row r="1302" s="4" customFormat="1" ht="15" x14ac:dyDescent="0.25"/>
    <row r="1303" s="4" customFormat="1" ht="15" x14ac:dyDescent="0.25"/>
    <row r="1304" s="4" customFormat="1" ht="15" x14ac:dyDescent="0.25"/>
    <row r="1305" s="4" customFormat="1" ht="15" x14ac:dyDescent="0.25"/>
    <row r="1306" s="4" customFormat="1" ht="15" x14ac:dyDescent="0.25"/>
    <row r="1307" s="4" customFormat="1" ht="15" x14ac:dyDescent="0.25"/>
    <row r="1308" s="4" customFormat="1" ht="15" x14ac:dyDescent="0.25"/>
    <row r="1309" s="4" customFormat="1" ht="15" x14ac:dyDescent="0.25"/>
    <row r="1310" s="4" customFormat="1" ht="15" x14ac:dyDescent="0.25"/>
    <row r="1311" s="4" customFormat="1" ht="15" x14ac:dyDescent="0.25"/>
    <row r="1312" s="4" customFormat="1" ht="15" x14ac:dyDescent="0.25"/>
    <row r="1313" s="4" customFormat="1" ht="15" x14ac:dyDescent="0.25"/>
    <row r="1314" s="4" customFormat="1" ht="15" x14ac:dyDescent="0.25"/>
    <row r="1315" s="4" customFormat="1" ht="15" x14ac:dyDescent="0.25"/>
    <row r="1316" s="4" customFormat="1" ht="15" x14ac:dyDescent="0.25"/>
    <row r="1317" s="4" customFormat="1" ht="15" x14ac:dyDescent="0.25"/>
    <row r="1318" s="4" customFormat="1" ht="15" x14ac:dyDescent="0.25"/>
    <row r="1319" s="4" customFormat="1" ht="15" x14ac:dyDescent="0.25"/>
    <row r="1320" s="4" customFormat="1" ht="15" x14ac:dyDescent="0.25"/>
    <row r="1321" s="4" customFormat="1" ht="15" x14ac:dyDescent="0.25"/>
    <row r="1322" s="4" customFormat="1" ht="15" x14ac:dyDescent="0.25"/>
    <row r="1323" s="4" customFormat="1" ht="15" x14ac:dyDescent="0.25"/>
    <row r="1324" s="4" customFormat="1" ht="15" x14ac:dyDescent="0.25"/>
    <row r="1325" s="4" customFormat="1" ht="15" x14ac:dyDescent="0.25"/>
    <row r="1326" s="4" customFormat="1" ht="15" x14ac:dyDescent="0.25"/>
    <row r="1327" s="4" customFormat="1" ht="15" x14ac:dyDescent="0.25"/>
    <row r="1328" s="4" customFormat="1" ht="15" x14ac:dyDescent="0.25"/>
    <row r="1329" s="4" customFormat="1" ht="15" x14ac:dyDescent="0.25"/>
    <row r="1330" s="4" customFormat="1" ht="15" x14ac:dyDescent="0.25"/>
    <row r="1331" s="4" customFormat="1" ht="15" x14ac:dyDescent="0.25"/>
    <row r="1332" s="4" customFormat="1" ht="15" x14ac:dyDescent="0.25"/>
    <row r="1333" s="4" customFormat="1" ht="15" x14ac:dyDescent="0.25"/>
    <row r="1334" s="4" customFormat="1" ht="15" x14ac:dyDescent="0.25"/>
    <row r="1335" s="4" customFormat="1" ht="15" x14ac:dyDescent="0.25"/>
    <row r="1336" s="4" customFormat="1" ht="15" x14ac:dyDescent="0.25"/>
    <row r="1337" s="4" customFormat="1" ht="15" x14ac:dyDescent="0.25"/>
    <row r="1338" s="4" customFormat="1" ht="15" x14ac:dyDescent="0.25"/>
    <row r="1339" s="4" customFormat="1" ht="15" x14ac:dyDescent="0.25"/>
    <row r="1340" s="4" customFormat="1" ht="15" x14ac:dyDescent="0.25"/>
    <row r="1341" s="4" customFormat="1" ht="15" x14ac:dyDescent="0.25"/>
    <row r="1342" s="4" customFormat="1" ht="15" x14ac:dyDescent="0.25"/>
    <row r="1343" s="4" customFormat="1" ht="15" x14ac:dyDescent="0.25"/>
    <row r="1344" s="4" customFormat="1" ht="15" x14ac:dyDescent="0.25"/>
    <row r="1345" s="4" customFormat="1" ht="15" x14ac:dyDescent="0.25"/>
    <row r="1346" s="4" customFormat="1" ht="15" x14ac:dyDescent="0.25"/>
    <row r="1347" s="4" customFormat="1" ht="15" x14ac:dyDescent="0.25"/>
    <row r="1348" s="4" customFormat="1" ht="15" x14ac:dyDescent="0.25"/>
    <row r="1349" s="4" customFormat="1" ht="15" x14ac:dyDescent="0.25"/>
    <row r="1350" s="4" customFormat="1" ht="15" x14ac:dyDescent="0.25"/>
    <row r="1351" s="4" customFormat="1" ht="15" x14ac:dyDescent="0.25"/>
    <row r="1352" s="4" customFormat="1" ht="15" x14ac:dyDescent="0.25"/>
    <row r="1353" s="4" customFormat="1" ht="15" x14ac:dyDescent="0.25"/>
    <row r="1354" s="4" customFormat="1" ht="15" x14ac:dyDescent="0.25"/>
    <row r="1355" s="4" customFormat="1" ht="15" x14ac:dyDescent="0.25"/>
    <row r="1356" s="4" customFormat="1" ht="15" x14ac:dyDescent="0.25"/>
    <row r="1357" s="4" customFormat="1" ht="15" x14ac:dyDescent="0.25"/>
    <row r="1358" s="4" customFormat="1" ht="15" x14ac:dyDescent="0.25"/>
    <row r="1359" s="4" customFormat="1" ht="15" x14ac:dyDescent="0.25"/>
    <row r="1360" s="4" customFormat="1" ht="15" x14ac:dyDescent="0.25"/>
    <row r="1361" s="4" customFormat="1" ht="15" x14ac:dyDescent="0.25"/>
    <row r="1362" s="4" customFormat="1" ht="15" x14ac:dyDescent="0.25"/>
    <row r="1363" s="4" customFormat="1" ht="15" x14ac:dyDescent="0.25"/>
    <row r="1364" s="4" customFormat="1" ht="15" x14ac:dyDescent="0.25"/>
    <row r="1365" s="4" customFormat="1" ht="15" x14ac:dyDescent="0.25"/>
    <row r="1366" s="4" customFormat="1" ht="15" x14ac:dyDescent="0.25"/>
    <row r="1367" s="4" customFormat="1" ht="15" x14ac:dyDescent="0.25"/>
    <row r="1368" s="4" customFormat="1" ht="15" x14ac:dyDescent="0.25"/>
    <row r="1369" s="4" customFormat="1" ht="15" x14ac:dyDescent="0.25"/>
    <row r="1370" s="4" customFormat="1" ht="15" x14ac:dyDescent="0.25"/>
    <row r="1371" s="4" customFormat="1" ht="15" x14ac:dyDescent="0.25"/>
    <row r="1372" s="4" customFormat="1" ht="15" x14ac:dyDescent="0.25"/>
    <row r="1373" s="4" customFormat="1" ht="15" x14ac:dyDescent="0.25"/>
    <row r="1374" s="4" customFormat="1" ht="15" x14ac:dyDescent="0.25"/>
    <row r="1375" s="4" customFormat="1" ht="15" x14ac:dyDescent="0.25"/>
    <row r="1376" s="4" customFormat="1" ht="15" x14ac:dyDescent="0.25"/>
    <row r="1377" s="4" customFormat="1" ht="15" x14ac:dyDescent="0.25"/>
    <row r="1378" s="4" customFormat="1" ht="15" x14ac:dyDescent="0.25"/>
    <row r="1379" s="4" customFormat="1" ht="15" x14ac:dyDescent="0.25"/>
    <row r="1380" s="4" customFormat="1" ht="15" x14ac:dyDescent="0.25"/>
    <row r="1381" s="4" customFormat="1" ht="15" x14ac:dyDescent="0.25"/>
    <row r="1382" s="4" customFormat="1" ht="15" x14ac:dyDescent="0.25"/>
    <row r="1383" s="4" customFormat="1" ht="15" x14ac:dyDescent="0.25"/>
    <row r="1384" s="4" customFormat="1" ht="15" x14ac:dyDescent="0.25"/>
    <row r="1385" s="4" customFormat="1" ht="15" x14ac:dyDescent="0.25"/>
    <row r="1386" s="4" customFormat="1" ht="15" x14ac:dyDescent="0.25"/>
    <row r="1387" s="4" customFormat="1" ht="15" x14ac:dyDescent="0.25"/>
    <row r="1388" s="4" customFormat="1" ht="15" x14ac:dyDescent="0.25"/>
    <row r="1389" s="4" customFormat="1" ht="15" x14ac:dyDescent="0.25"/>
    <row r="1390" s="4" customFormat="1" ht="15" x14ac:dyDescent="0.25"/>
    <row r="1391" s="4" customFormat="1" ht="15" x14ac:dyDescent="0.25"/>
    <row r="1392" s="4" customFormat="1" ht="15" x14ac:dyDescent="0.25"/>
    <row r="1393" s="4" customFormat="1" ht="15" x14ac:dyDescent="0.25"/>
    <row r="1394" s="4" customFormat="1" ht="15" x14ac:dyDescent="0.25"/>
    <row r="1395" s="4" customFormat="1" ht="15" x14ac:dyDescent="0.25"/>
    <row r="1396" s="4" customFormat="1" ht="15" x14ac:dyDescent="0.25"/>
    <row r="1397" s="4" customFormat="1" ht="15" x14ac:dyDescent="0.25"/>
    <row r="1398" s="4" customFormat="1" ht="15" x14ac:dyDescent="0.25"/>
    <row r="1399" s="4" customFormat="1" ht="15" x14ac:dyDescent="0.25"/>
    <row r="1400" s="4" customFormat="1" ht="15" x14ac:dyDescent="0.25"/>
    <row r="1401" s="4" customFormat="1" ht="15" x14ac:dyDescent="0.25"/>
    <row r="1402" s="4" customFormat="1" ht="15" x14ac:dyDescent="0.25"/>
    <row r="1403" s="4" customFormat="1" ht="15" x14ac:dyDescent="0.25"/>
    <row r="1404" s="4" customFormat="1" ht="15" x14ac:dyDescent="0.25"/>
    <row r="1405" s="4" customFormat="1" ht="15" x14ac:dyDescent="0.25"/>
    <row r="1406" s="4" customFormat="1" ht="15" x14ac:dyDescent="0.25"/>
    <row r="1407" s="4" customFormat="1" ht="15" x14ac:dyDescent="0.25"/>
    <row r="1408" s="4" customFormat="1" ht="15" x14ac:dyDescent="0.25"/>
    <row r="1409" s="4" customFormat="1" ht="15" x14ac:dyDescent="0.25"/>
    <row r="1410" s="4" customFormat="1" ht="15" x14ac:dyDescent="0.25"/>
    <row r="1411" s="4" customFormat="1" ht="15" x14ac:dyDescent="0.25"/>
    <row r="1412" s="4" customFormat="1" ht="15" x14ac:dyDescent="0.25"/>
    <row r="1413" s="4" customFormat="1" ht="15" x14ac:dyDescent="0.25"/>
    <row r="1414" s="4" customFormat="1" ht="15" x14ac:dyDescent="0.25"/>
    <row r="1415" s="4" customFormat="1" ht="15" x14ac:dyDescent="0.25"/>
    <row r="1416" s="4" customFormat="1" ht="15" x14ac:dyDescent="0.25"/>
    <row r="1417" s="4" customFormat="1" ht="15" x14ac:dyDescent="0.25"/>
    <row r="1418" s="4" customFormat="1" ht="15" x14ac:dyDescent="0.25"/>
    <row r="1419" s="4" customFormat="1" ht="15" x14ac:dyDescent="0.25"/>
    <row r="1420" s="4" customFormat="1" ht="15" x14ac:dyDescent="0.25"/>
    <row r="1421" s="4" customFormat="1" ht="15" x14ac:dyDescent="0.25"/>
    <row r="1422" s="4" customFormat="1" ht="15" x14ac:dyDescent="0.25"/>
    <row r="1423" s="4" customFormat="1" ht="15" x14ac:dyDescent="0.25"/>
    <row r="1424" s="4" customFormat="1" ht="15" x14ac:dyDescent="0.25"/>
    <row r="1425" s="4" customFormat="1" ht="15" x14ac:dyDescent="0.25"/>
    <row r="1426" s="4" customFormat="1" ht="15" x14ac:dyDescent="0.25"/>
    <row r="1427" s="4" customFormat="1" ht="15" x14ac:dyDescent="0.25"/>
    <row r="1428" s="4" customFormat="1" ht="15" x14ac:dyDescent="0.25"/>
    <row r="1429" s="4" customFormat="1" ht="15" x14ac:dyDescent="0.25"/>
    <row r="1430" s="4" customFormat="1" ht="15" x14ac:dyDescent="0.25"/>
    <row r="1431" s="4" customFormat="1" ht="15" x14ac:dyDescent="0.25"/>
    <row r="1432" s="4" customFormat="1" ht="15" x14ac:dyDescent="0.25"/>
    <row r="1433" s="4" customFormat="1" ht="15" x14ac:dyDescent="0.25"/>
    <row r="1434" s="4" customFormat="1" ht="15" x14ac:dyDescent="0.25"/>
    <row r="1435" s="4" customFormat="1" ht="15" x14ac:dyDescent="0.25"/>
    <row r="1436" s="4" customFormat="1" ht="15" x14ac:dyDescent="0.25"/>
    <row r="1437" s="4" customFormat="1" ht="15" x14ac:dyDescent="0.25"/>
    <row r="1438" s="4" customFormat="1" ht="15" x14ac:dyDescent="0.25"/>
    <row r="1439" s="4" customFormat="1" ht="15" x14ac:dyDescent="0.25"/>
    <row r="1440" s="4" customFormat="1" ht="15" x14ac:dyDescent="0.25"/>
    <row r="1441" s="4" customFormat="1" ht="15" x14ac:dyDescent="0.25"/>
    <row r="1442" s="4" customFormat="1" ht="15" x14ac:dyDescent="0.25"/>
    <row r="1443" s="4" customFormat="1" ht="15" x14ac:dyDescent="0.25"/>
    <row r="1444" s="4" customFormat="1" ht="15" x14ac:dyDescent="0.25"/>
    <row r="1445" s="4" customFormat="1" ht="15" x14ac:dyDescent="0.25"/>
    <row r="1446" s="4" customFormat="1" ht="15" x14ac:dyDescent="0.25"/>
    <row r="1447" s="4" customFormat="1" ht="15" x14ac:dyDescent="0.25"/>
    <row r="1448" s="4" customFormat="1" ht="15" x14ac:dyDescent="0.25"/>
    <row r="1449" s="4" customFormat="1" ht="15" x14ac:dyDescent="0.25"/>
    <row r="1450" s="4" customFormat="1" ht="15" x14ac:dyDescent="0.25"/>
    <row r="1451" s="4" customFormat="1" ht="15" x14ac:dyDescent="0.25"/>
    <row r="1452" s="4" customFormat="1" ht="15" x14ac:dyDescent="0.25"/>
    <row r="1453" s="4" customFormat="1" ht="15" x14ac:dyDescent="0.25"/>
    <row r="1454" s="4" customFormat="1" ht="15" x14ac:dyDescent="0.25"/>
    <row r="1455" s="4" customFormat="1" ht="15" x14ac:dyDescent="0.25"/>
    <row r="1456" s="4" customFormat="1" ht="15" x14ac:dyDescent="0.25"/>
    <row r="1457" s="4" customFormat="1" ht="15" x14ac:dyDescent="0.25"/>
    <row r="1458" s="4" customFormat="1" ht="15" x14ac:dyDescent="0.25"/>
    <row r="1459" s="4" customFormat="1" ht="15" x14ac:dyDescent="0.25"/>
    <row r="1460" s="4" customFormat="1" ht="15" x14ac:dyDescent="0.25"/>
    <row r="1461" s="4" customFormat="1" ht="15" x14ac:dyDescent="0.25"/>
    <row r="1462" s="4" customFormat="1" ht="15" x14ac:dyDescent="0.25"/>
    <row r="1463" s="4" customFormat="1" ht="15" x14ac:dyDescent="0.25"/>
    <row r="1464" s="4" customFormat="1" ht="15" x14ac:dyDescent="0.25"/>
    <row r="1465" s="4" customFormat="1" ht="15" x14ac:dyDescent="0.25"/>
    <row r="1466" s="4" customFormat="1" ht="15" x14ac:dyDescent="0.25"/>
    <row r="1467" s="4" customFormat="1" ht="15" x14ac:dyDescent="0.25"/>
    <row r="1468" s="4" customFormat="1" ht="15" x14ac:dyDescent="0.25"/>
    <row r="1469" s="4" customFormat="1" ht="15" x14ac:dyDescent="0.25"/>
    <row r="1470" s="4" customFormat="1" ht="15" x14ac:dyDescent="0.25"/>
    <row r="1471" s="4" customFormat="1" ht="15" x14ac:dyDescent="0.25"/>
    <row r="1472" s="4" customFormat="1" ht="15" x14ac:dyDescent="0.25"/>
    <row r="1473" s="4" customFormat="1" ht="15" x14ac:dyDescent="0.25"/>
    <row r="1474" s="4" customFormat="1" ht="15" x14ac:dyDescent="0.25"/>
    <row r="1475" s="4" customFormat="1" ht="15" x14ac:dyDescent="0.25"/>
    <row r="1476" s="4" customFormat="1" ht="15" x14ac:dyDescent="0.25"/>
    <row r="1477" s="4" customFormat="1" ht="15" x14ac:dyDescent="0.25"/>
    <row r="1478" s="4" customFormat="1" ht="15" x14ac:dyDescent="0.25"/>
    <row r="1479" s="4" customFormat="1" ht="15" x14ac:dyDescent="0.25"/>
    <row r="1480" s="4" customFormat="1" ht="15" x14ac:dyDescent="0.25"/>
    <row r="1481" s="4" customFormat="1" ht="15" x14ac:dyDescent="0.25"/>
    <row r="1482" s="4" customFormat="1" ht="15" x14ac:dyDescent="0.25"/>
    <row r="1483" s="4" customFormat="1" ht="15" x14ac:dyDescent="0.25"/>
    <row r="1484" s="4" customFormat="1" ht="15" x14ac:dyDescent="0.25"/>
    <row r="1485" s="4" customFormat="1" ht="15" x14ac:dyDescent="0.25"/>
    <row r="1486" s="4" customFormat="1" ht="15" x14ac:dyDescent="0.25"/>
    <row r="1487" s="4" customFormat="1" ht="15" x14ac:dyDescent="0.25"/>
    <row r="1488" s="4" customFormat="1" ht="15" x14ac:dyDescent="0.25"/>
    <row r="1489" s="4" customFormat="1" ht="15" x14ac:dyDescent="0.25"/>
    <row r="1490" s="4" customFormat="1" ht="15" x14ac:dyDescent="0.25"/>
    <row r="1491" s="4" customFormat="1" ht="15" x14ac:dyDescent="0.25"/>
    <row r="1492" s="4" customFormat="1" ht="15" x14ac:dyDescent="0.25"/>
    <row r="1493" s="4" customFormat="1" ht="15" x14ac:dyDescent="0.25"/>
    <row r="1494" s="4" customFormat="1" ht="15" x14ac:dyDescent="0.25"/>
    <row r="1495" s="4" customFormat="1" ht="15" x14ac:dyDescent="0.25"/>
    <row r="1496" s="4" customFormat="1" ht="15" x14ac:dyDescent="0.25"/>
    <row r="1497" s="4" customFormat="1" ht="15" x14ac:dyDescent="0.25"/>
    <row r="1498" s="4" customFormat="1" ht="15" x14ac:dyDescent="0.25"/>
    <row r="1499" s="4" customFormat="1" ht="15" x14ac:dyDescent="0.25"/>
    <row r="1500" s="4" customFormat="1" ht="15" x14ac:dyDescent="0.25"/>
    <row r="1501" s="4" customFormat="1" ht="15" x14ac:dyDescent="0.25"/>
    <row r="1502" s="4" customFormat="1" ht="15" x14ac:dyDescent="0.25"/>
    <row r="1503" s="4" customFormat="1" ht="15" x14ac:dyDescent="0.25"/>
    <row r="1504" s="4" customFormat="1" ht="15" x14ac:dyDescent="0.25"/>
    <row r="1505" s="4" customFormat="1" ht="15" x14ac:dyDescent="0.25"/>
    <row r="1506" s="4" customFormat="1" ht="15" x14ac:dyDescent="0.25"/>
    <row r="1507" s="4" customFormat="1" ht="15" x14ac:dyDescent="0.25"/>
    <row r="1508" s="4" customFormat="1" ht="15" x14ac:dyDescent="0.25"/>
    <row r="1509" s="4" customFormat="1" ht="15" x14ac:dyDescent="0.25"/>
    <row r="1510" s="4" customFormat="1" ht="15" x14ac:dyDescent="0.25"/>
    <row r="1511" s="4" customFormat="1" ht="15" x14ac:dyDescent="0.25"/>
    <row r="1512" s="4" customFormat="1" ht="15" x14ac:dyDescent="0.25"/>
    <row r="1513" s="4" customFormat="1" ht="15" x14ac:dyDescent="0.25"/>
    <row r="1514" s="4" customFormat="1" ht="15" x14ac:dyDescent="0.25"/>
    <row r="1515" s="4" customFormat="1" ht="15" x14ac:dyDescent="0.25"/>
    <row r="1516" s="4" customFormat="1" ht="15" x14ac:dyDescent="0.25"/>
    <row r="1517" s="4" customFormat="1" ht="15" x14ac:dyDescent="0.25"/>
    <row r="1518" s="4" customFormat="1" ht="15" x14ac:dyDescent="0.25"/>
    <row r="1519" s="4" customFormat="1" ht="15" x14ac:dyDescent="0.25"/>
    <row r="1520" s="4" customFormat="1" ht="15" x14ac:dyDescent="0.25"/>
    <row r="1521" s="4" customFormat="1" ht="15" x14ac:dyDescent="0.25"/>
    <row r="1522" s="4" customFormat="1" ht="15" x14ac:dyDescent="0.25"/>
    <row r="1523" s="4" customFormat="1" ht="15" x14ac:dyDescent="0.25"/>
    <row r="1524" s="4" customFormat="1" ht="15" x14ac:dyDescent="0.25"/>
    <row r="1525" s="4" customFormat="1" ht="15" x14ac:dyDescent="0.25"/>
    <row r="1526" s="4" customFormat="1" ht="15" x14ac:dyDescent="0.25"/>
    <row r="1527" s="4" customFormat="1" ht="15" x14ac:dyDescent="0.25"/>
    <row r="1528" s="4" customFormat="1" ht="15" x14ac:dyDescent="0.25"/>
    <row r="1529" s="4" customFormat="1" ht="15" x14ac:dyDescent="0.25"/>
    <row r="1530" s="4" customFormat="1" ht="15" x14ac:dyDescent="0.25"/>
    <row r="1531" s="4" customFormat="1" ht="15" x14ac:dyDescent="0.25"/>
    <row r="1532" s="4" customFormat="1" ht="15" x14ac:dyDescent="0.25"/>
    <row r="1533" s="4" customFormat="1" ht="15" x14ac:dyDescent="0.25"/>
    <row r="1534" s="4" customFormat="1" ht="15" x14ac:dyDescent="0.25"/>
    <row r="1535" s="4" customFormat="1" ht="15" x14ac:dyDescent="0.25"/>
    <row r="1536" s="4" customFormat="1" ht="15" x14ac:dyDescent="0.25"/>
    <row r="1537" s="4" customFormat="1" ht="15" x14ac:dyDescent="0.25"/>
    <row r="1538" s="4" customFormat="1" ht="15" x14ac:dyDescent="0.25"/>
    <row r="1539" s="4" customFormat="1" ht="15" x14ac:dyDescent="0.25"/>
    <row r="1540" s="4" customFormat="1" ht="15" x14ac:dyDescent="0.25"/>
    <row r="1541" s="4" customFormat="1" ht="15" x14ac:dyDescent="0.25"/>
    <row r="1542" s="4" customFormat="1" ht="15" x14ac:dyDescent="0.25"/>
    <row r="1543" s="4" customFormat="1" ht="15" x14ac:dyDescent="0.25"/>
    <row r="1544" s="4" customFormat="1" ht="15" x14ac:dyDescent="0.25"/>
    <row r="1545" s="4" customFormat="1" ht="15" x14ac:dyDescent="0.25"/>
    <row r="1546" s="4" customFormat="1" ht="15" x14ac:dyDescent="0.25"/>
    <row r="1547" s="4" customFormat="1" ht="15" x14ac:dyDescent="0.25"/>
    <row r="1548" s="4" customFormat="1" ht="15" x14ac:dyDescent="0.25"/>
    <row r="1549" s="4" customFormat="1" ht="15" x14ac:dyDescent="0.25"/>
    <row r="1550" s="4" customFormat="1" ht="15" x14ac:dyDescent="0.25"/>
    <row r="1551" s="4" customFormat="1" ht="15" x14ac:dyDescent="0.25"/>
    <row r="1552" s="4" customFormat="1" ht="15" x14ac:dyDescent="0.25"/>
    <row r="1553" s="4" customFormat="1" ht="15" x14ac:dyDescent="0.25"/>
    <row r="1554" s="4" customFormat="1" ht="15" x14ac:dyDescent="0.25"/>
    <row r="1555" s="4" customFormat="1" ht="15" x14ac:dyDescent="0.25"/>
    <row r="1556" s="4" customFormat="1" ht="15" x14ac:dyDescent="0.25"/>
    <row r="1557" s="4" customFormat="1" ht="15" x14ac:dyDescent="0.25"/>
    <row r="1558" s="4" customFormat="1" ht="15" x14ac:dyDescent="0.25"/>
    <row r="1559" s="4" customFormat="1" ht="15" x14ac:dyDescent="0.25"/>
    <row r="1560" s="4" customFormat="1" ht="15" x14ac:dyDescent="0.25"/>
    <row r="1561" s="4" customFormat="1" ht="15" x14ac:dyDescent="0.25"/>
    <row r="1562" s="4" customFormat="1" ht="15" x14ac:dyDescent="0.25"/>
    <row r="1563" s="4" customFormat="1" ht="15" x14ac:dyDescent="0.25"/>
    <row r="1564" s="4" customFormat="1" ht="15" x14ac:dyDescent="0.25"/>
    <row r="1565" s="4" customFormat="1" ht="15" x14ac:dyDescent="0.25"/>
    <row r="1566" s="4" customFormat="1" ht="15" x14ac:dyDescent="0.25"/>
    <row r="1567" s="4" customFormat="1" ht="15" x14ac:dyDescent="0.25"/>
    <row r="1568" s="4" customFormat="1" ht="15" x14ac:dyDescent="0.25"/>
    <row r="1569" s="4" customFormat="1" ht="15" x14ac:dyDescent="0.25"/>
    <row r="1570" s="4" customFormat="1" ht="15" x14ac:dyDescent="0.25"/>
    <row r="1571" s="4" customFormat="1" ht="15" x14ac:dyDescent="0.25"/>
    <row r="1572" s="4" customFormat="1" ht="15" x14ac:dyDescent="0.25"/>
    <row r="1573" s="4" customFormat="1" ht="15" x14ac:dyDescent="0.25"/>
    <row r="1574" s="4" customFormat="1" ht="15" x14ac:dyDescent="0.25"/>
    <row r="1575" s="4" customFormat="1" ht="15" x14ac:dyDescent="0.25"/>
    <row r="1576" s="4" customFormat="1" ht="15" x14ac:dyDescent="0.25"/>
    <row r="1577" s="4" customFormat="1" ht="15" x14ac:dyDescent="0.25"/>
    <row r="1578" s="4" customFormat="1" ht="15" x14ac:dyDescent="0.25"/>
    <row r="1579" s="4" customFormat="1" ht="15" x14ac:dyDescent="0.25"/>
    <row r="1580" s="4" customFormat="1" ht="15" x14ac:dyDescent="0.25"/>
    <row r="1581" s="4" customFormat="1" ht="15" x14ac:dyDescent="0.25"/>
    <row r="1582" s="4" customFormat="1" ht="15" x14ac:dyDescent="0.25"/>
    <row r="1583" s="4" customFormat="1" ht="15" x14ac:dyDescent="0.25"/>
    <row r="1584" s="4" customFormat="1" ht="15" x14ac:dyDescent="0.25"/>
    <row r="1585" s="4" customFormat="1" ht="15" x14ac:dyDescent="0.25"/>
    <row r="1586" s="4" customFormat="1" ht="15" x14ac:dyDescent="0.25"/>
    <row r="1587" s="4" customFormat="1" ht="15" x14ac:dyDescent="0.25"/>
    <row r="1588" s="4" customFormat="1" ht="15" x14ac:dyDescent="0.25"/>
    <row r="1589" s="4" customFormat="1" ht="15" x14ac:dyDescent="0.25"/>
    <row r="1590" s="4" customFormat="1" ht="15" x14ac:dyDescent="0.25"/>
    <row r="1591" s="4" customFormat="1" ht="15" x14ac:dyDescent="0.25"/>
    <row r="1592" s="4" customFormat="1" ht="15" x14ac:dyDescent="0.25"/>
    <row r="1593" s="4" customFormat="1" ht="15" x14ac:dyDescent="0.25"/>
    <row r="1594" s="4" customFormat="1" ht="15" x14ac:dyDescent="0.25"/>
    <row r="1595" s="4" customFormat="1" ht="15" x14ac:dyDescent="0.25"/>
    <row r="1596" s="4" customFormat="1" ht="15" x14ac:dyDescent="0.25"/>
    <row r="1597" s="4" customFormat="1" ht="15" x14ac:dyDescent="0.25"/>
    <row r="1598" s="4" customFormat="1" ht="15" x14ac:dyDescent="0.25"/>
    <row r="1599" s="4" customFormat="1" ht="15" x14ac:dyDescent="0.25"/>
    <row r="1600" s="4" customFormat="1" ht="15" x14ac:dyDescent="0.25"/>
    <row r="1601" s="4" customFormat="1" ht="15" x14ac:dyDescent="0.25"/>
    <row r="1602" s="4" customFormat="1" ht="15" x14ac:dyDescent="0.25"/>
    <row r="1603" s="4" customFormat="1" ht="15" x14ac:dyDescent="0.25"/>
    <row r="1604" s="4" customFormat="1" ht="15" x14ac:dyDescent="0.25"/>
    <row r="1605" s="4" customFormat="1" ht="15" x14ac:dyDescent="0.25"/>
    <row r="1606" s="4" customFormat="1" ht="15" x14ac:dyDescent="0.25"/>
    <row r="1607" s="4" customFormat="1" ht="15" x14ac:dyDescent="0.25"/>
    <row r="1608" s="4" customFormat="1" ht="15" x14ac:dyDescent="0.25"/>
    <row r="1609" s="4" customFormat="1" ht="15" x14ac:dyDescent="0.25"/>
    <row r="1610" s="4" customFormat="1" ht="15" x14ac:dyDescent="0.25"/>
    <row r="1611" s="4" customFormat="1" ht="15" x14ac:dyDescent="0.25"/>
    <row r="1612" s="4" customFormat="1" ht="15" x14ac:dyDescent="0.25"/>
    <row r="1613" s="4" customFormat="1" ht="15" x14ac:dyDescent="0.25"/>
    <row r="1614" s="4" customFormat="1" ht="15" x14ac:dyDescent="0.25"/>
    <row r="1615" s="4" customFormat="1" ht="15" x14ac:dyDescent="0.25"/>
    <row r="1616" s="4" customFormat="1" ht="15" x14ac:dyDescent="0.25"/>
    <row r="1617" s="4" customFormat="1" ht="15" x14ac:dyDescent="0.25"/>
    <row r="1618" s="4" customFormat="1" ht="15" x14ac:dyDescent="0.25"/>
    <row r="1619" s="4" customFormat="1" ht="15" x14ac:dyDescent="0.25"/>
    <row r="1620" s="4" customFormat="1" ht="15" x14ac:dyDescent="0.25"/>
    <row r="1621" s="4" customFormat="1" ht="15" x14ac:dyDescent="0.25"/>
    <row r="1622" s="4" customFormat="1" ht="15" x14ac:dyDescent="0.25"/>
    <row r="1623" s="4" customFormat="1" ht="15" x14ac:dyDescent="0.25"/>
    <row r="1624" s="4" customFormat="1" ht="15" x14ac:dyDescent="0.25"/>
    <row r="1625" s="4" customFormat="1" ht="15" x14ac:dyDescent="0.25"/>
    <row r="1626" s="4" customFormat="1" ht="15" x14ac:dyDescent="0.25"/>
    <row r="1627" s="4" customFormat="1" ht="15" x14ac:dyDescent="0.25"/>
    <row r="1628" s="4" customFormat="1" ht="15" x14ac:dyDescent="0.25"/>
    <row r="1629" s="4" customFormat="1" ht="15" x14ac:dyDescent="0.25"/>
    <row r="1630" s="4" customFormat="1" ht="15" x14ac:dyDescent="0.25"/>
    <row r="1631" s="4" customFormat="1" ht="15" x14ac:dyDescent="0.25"/>
    <row r="1632" s="4" customFormat="1" ht="15" x14ac:dyDescent="0.25"/>
    <row r="1633" s="4" customFormat="1" ht="15" x14ac:dyDescent="0.25"/>
    <row r="1634" s="4" customFormat="1" ht="15" x14ac:dyDescent="0.25"/>
    <row r="1635" s="4" customFormat="1" ht="15" x14ac:dyDescent="0.25"/>
    <row r="1636" s="4" customFormat="1" ht="15" x14ac:dyDescent="0.25"/>
    <row r="1637" s="4" customFormat="1" ht="15" x14ac:dyDescent="0.25"/>
    <row r="1638" s="4" customFormat="1" ht="15" x14ac:dyDescent="0.25"/>
    <row r="1639" s="4" customFormat="1" ht="15" x14ac:dyDescent="0.25"/>
    <row r="1640" s="4" customFormat="1" ht="15" x14ac:dyDescent="0.25"/>
    <row r="1641" s="4" customFormat="1" ht="15" x14ac:dyDescent="0.25"/>
    <row r="1642" s="4" customFormat="1" ht="15" x14ac:dyDescent="0.25"/>
    <row r="1643" s="4" customFormat="1" ht="15" x14ac:dyDescent="0.25"/>
    <row r="1644" s="4" customFormat="1" ht="15" x14ac:dyDescent="0.25"/>
    <row r="1645" s="4" customFormat="1" ht="15" x14ac:dyDescent="0.25"/>
    <row r="1646" s="4" customFormat="1" ht="15" x14ac:dyDescent="0.25"/>
    <row r="1647" s="4" customFormat="1" ht="15" x14ac:dyDescent="0.25"/>
    <row r="1648" s="4" customFormat="1" ht="15" x14ac:dyDescent="0.25"/>
    <row r="1649" s="4" customFormat="1" ht="15" x14ac:dyDescent="0.25"/>
    <row r="1650" s="4" customFormat="1" ht="15" x14ac:dyDescent="0.25"/>
    <row r="1651" s="4" customFormat="1" ht="15" x14ac:dyDescent="0.25"/>
    <row r="1652" s="4" customFormat="1" ht="15" x14ac:dyDescent="0.25"/>
    <row r="1653" s="4" customFormat="1" ht="15" x14ac:dyDescent="0.25"/>
    <row r="1654" s="4" customFormat="1" ht="15" x14ac:dyDescent="0.25"/>
    <row r="1655" s="4" customFormat="1" ht="15" x14ac:dyDescent="0.25"/>
    <row r="1656" s="4" customFormat="1" ht="15" x14ac:dyDescent="0.25"/>
    <row r="1657" s="4" customFormat="1" ht="15" x14ac:dyDescent="0.25"/>
    <row r="1658" s="4" customFormat="1" ht="15" x14ac:dyDescent="0.25"/>
    <row r="1659" s="4" customFormat="1" ht="15" x14ac:dyDescent="0.25"/>
    <row r="1660" s="4" customFormat="1" ht="15" x14ac:dyDescent="0.25"/>
    <row r="1661" s="4" customFormat="1" ht="15" x14ac:dyDescent="0.25"/>
    <row r="1662" s="4" customFormat="1" ht="15" x14ac:dyDescent="0.25"/>
    <row r="1663" s="4" customFormat="1" ht="15" x14ac:dyDescent="0.25"/>
    <row r="1664" s="4" customFormat="1" ht="15" x14ac:dyDescent="0.25"/>
    <row r="1665" s="4" customFormat="1" ht="15" x14ac:dyDescent="0.25"/>
    <row r="1666" s="4" customFormat="1" ht="15" x14ac:dyDescent="0.25"/>
    <row r="1667" s="4" customFormat="1" ht="15" x14ac:dyDescent="0.25"/>
    <row r="1668" s="4" customFormat="1" ht="15" x14ac:dyDescent="0.25"/>
    <row r="1669" s="4" customFormat="1" ht="15" x14ac:dyDescent="0.25"/>
    <row r="1670" s="4" customFormat="1" ht="15" x14ac:dyDescent="0.25"/>
    <row r="1671" s="4" customFormat="1" ht="15" x14ac:dyDescent="0.25"/>
    <row r="1672" s="4" customFormat="1" ht="15" x14ac:dyDescent="0.25"/>
    <row r="1673" s="4" customFormat="1" ht="15" x14ac:dyDescent="0.25"/>
    <row r="1674" s="4" customFormat="1" ht="15" x14ac:dyDescent="0.25"/>
    <row r="1675" s="4" customFormat="1" ht="15" x14ac:dyDescent="0.25"/>
    <row r="1676" s="4" customFormat="1" ht="15" x14ac:dyDescent="0.25"/>
    <row r="1677" s="4" customFormat="1" ht="15" x14ac:dyDescent="0.25"/>
    <row r="1678" s="4" customFormat="1" ht="15" x14ac:dyDescent="0.25"/>
    <row r="1679" s="4" customFormat="1" ht="15" x14ac:dyDescent="0.25"/>
    <row r="1680" s="4" customFormat="1" ht="15" x14ac:dyDescent="0.25"/>
    <row r="1681" s="4" customFormat="1" ht="15" x14ac:dyDescent="0.25"/>
    <row r="1682" s="4" customFormat="1" ht="15" x14ac:dyDescent="0.25"/>
    <row r="1683" s="4" customFormat="1" ht="15" x14ac:dyDescent="0.25"/>
    <row r="1684" s="4" customFormat="1" ht="15" x14ac:dyDescent="0.25"/>
    <row r="1685" s="4" customFormat="1" ht="15" x14ac:dyDescent="0.25"/>
    <row r="1686" s="4" customFormat="1" ht="15" x14ac:dyDescent="0.25"/>
    <row r="1687" s="4" customFormat="1" ht="15" x14ac:dyDescent="0.25"/>
    <row r="1688" s="4" customFormat="1" ht="15" x14ac:dyDescent="0.25"/>
    <row r="1689" s="4" customFormat="1" ht="15" x14ac:dyDescent="0.25"/>
    <row r="1690" s="4" customFormat="1" ht="15" x14ac:dyDescent="0.25"/>
    <row r="1691" s="4" customFormat="1" ht="15" x14ac:dyDescent="0.25"/>
    <row r="1692" s="4" customFormat="1" ht="15" x14ac:dyDescent="0.25"/>
    <row r="1693" s="4" customFormat="1" ht="15" x14ac:dyDescent="0.25"/>
    <row r="1694" s="4" customFormat="1" ht="15" x14ac:dyDescent="0.25"/>
    <row r="1695" s="4" customFormat="1" ht="15" x14ac:dyDescent="0.25"/>
    <row r="1696" s="4" customFormat="1" ht="15" x14ac:dyDescent="0.25"/>
    <row r="1697" s="4" customFormat="1" ht="15" x14ac:dyDescent="0.25"/>
    <row r="1698" s="4" customFormat="1" ht="15" x14ac:dyDescent="0.25"/>
    <row r="1699" s="4" customFormat="1" ht="15" x14ac:dyDescent="0.25"/>
    <row r="1700" s="4" customFormat="1" ht="15" x14ac:dyDescent="0.25"/>
    <row r="1701" s="4" customFormat="1" ht="15" x14ac:dyDescent="0.25"/>
    <row r="1702" s="4" customFormat="1" ht="15" x14ac:dyDescent="0.25"/>
    <row r="1703" s="4" customFormat="1" ht="15" x14ac:dyDescent="0.25"/>
    <row r="1704" s="4" customFormat="1" ht="15" x14ac:dyDescent="0.25"/>
    <row r="1705" s="4" customFormat="1" ht="15" x14ac:dyDescent="0.25"/>
    <row r="1706" s="4" customFormat="1" ht="15" x14ac:dyDescent="0.25"/>
    <row r="1707" s="4" customFormat="1" ht="15" x14ac:dyDescent="0.25"/>
    <row r="1708" s="4" customFormat="1" ht="15" x14ac:dyDescent="0.25"/>
    <row r="1709" s="4" customFormat="1" ht="15" x14ac:dyDescent="0.25"/>
    <row r="1710" s="4" customFormat="1" ht="15" x14ac:dyDescent="0.25"/>
    <row r="1711" s="4" customFormat="1" ht="15" x14ac:dyDescent="0.25"/>
    <row r="1712" s="4" customFormat="1" ht="15" x14ac:dyDescent="0.25"/>
    <row r="1713" s="4" customFormat="1" ht="15" x14ac:dyDescent="0.25"/>
    <row r="1714" s="4" customFormat="1" ht="15" x14ac:dyDescent="0.25"/>
    <row r="1715" s="4" customFormat="1" ht="15" x14ac:dyDescent="0.25"/>
    <row r="1716" s="4" customFormat="1" ht="15" x14ac:dyDescent="0.25"/>
    <row r="1717" s="4" customFormat="1" ht="15" x14ac:dyDescent="0.25"/>
    <row r="1718" s="4" customFormat="1" ht="15" x14ac:dyDescent="0.25"/>
    <row r="1719" s="4" customFormat="1" ht="15" x14ac:dyDescent="0.25"/>
    <row r="1720" s="4" customFormat="1" ht="15" x14ac:dyDescent="0.25"/>
    <row r="1721" s="4" customFormat="1" ht="15" x14ac:dyDescent="0.25"/>
    <row r="1722" s="4" customFormat="1" ht="15" x14ac:dyDescent="0.25"/>
    <row r="1723" s="4" customFormat="1" ht="15" x14ac:dyDescent="0.25"/>
    <row r="1724" s="4" customFormat="1" ht="15" x14ac:dyDescent="0.25"/>
    <row r="1725" s="4" customFormat="1" ht="15" x14ac:dyDescent="0.25"/>
    <row r="1726" s="4" customFormat="1" ht="15" x14ac:dyDescent="0.25"/>
    <row r="1727" s="4" customFormat="1" ht="15" x14ac:dyDescent="0.25"/>
    <row r="1728" s="4" customFormat="1" ht="15" x14ac:dyDescent="0.25"/>
    <row r="1729" s="4" customFormat="1" ht="15" x14ac:dyDescent="0.25"/>
    <row r="1730" s="4" customFormat="1" ht="15" x14ac:dyDescent="0.25"/>
    <row r="1731" s="4" customFormat="1" ht="15" x14ac:dyDescent="0.25"/>
    <row r="1732" s="4" customFormat="1" ht="15" x14ac:dyDescent="0.25"/>
    <row r="1733" s="4" customFormat="1" ht="15" x14ac:dyDescent="0.25"/>
    <row r="1734" s="4" customFormat="1" ht="15" x14ac:dyDescent="0.25"/>
    <row r="1735" s="4" customFormat="1" ht="15" x14ac:dyDescent="0.25"/>
    <row r="1736" s="4" customFormat="1" ht="15" x14ac:dyDescent="0.25"/>
    <row r="1737" s="4" customFormat="1" ht="15" x14ac:dyDescent="0.25"/>
    <row r="1738" s="4" customFormat="1" ht="15" x14ac:dyDescent="0.25"/>
    <row r="1739" s="4" customFormat="1" ht="15" x14ac:dyDescent="0.25"/>
    <row r="1740" s="4" customFormat="1" ht="15" x14ac:dyDescent="0.25"/>
    <row r="1741" s="4" customFormat="1" ht="15" x14ac:dyDescent="0.25"/>
    <row r="1742" s="4" customFormat="1" ht="15" x14ac:dyDescent="0.25"/>
    <row r="1743" s="4" customFormat="1" ht="15" x14ac:dyDescent="0.25"/>
    <row r="1744" s="4" customFormat="1" ht="15" x14ac:dyDescent="0.25"/>
    <row r="1745" s="4" customFormat="1" ht="15" x14ac:dyDescent="0.25"/>
    <row r="1746" s="4" customFormat="1" ht="15" x14ac:dyDescent="0.25"/>
    <row r="1747" s="4" customFormat="1" ht="15" x14ac:dyDescent="0.25"/>
    <row r="1748" s="4" customFormat="1" ht="15" x14ac:dyDescent="0.25"/>
    <row r="1749" s="4" customFormat="1" ht="15" x14ac:dyDescent="0.25"/>
    <row r="1750" s="4" customFormat="1" ht="15" x14ac:dyDescent="0.25"/>
    <row r="1751" s="4" customFormat="1" ht="15" x14ac:dyDescent="0.25"/>
    <row r="1752" s="4" customFormat="1" ht="15" x14ac:dyDescent="0.25"/>
    <row r="1753" s="4" customFormat="1" ht="15" x14ac:dyDescent="0.25"/>
    <row r="1754" s="4" customFormat="1" ht="15" x14ac:dyDescent="0.25"/>
    <row r="1755" s="4" customFormat="1" ht="15" x14ac:dyDescent="0.25"/>
    <row r="1756" s="4" customFormat="1" ht="15" x14ac:dyDescent="0.25"/>
    <row r="1757" s="4" customFormat="1" ht="15" x14ac:dyDescent="0.25"/>
    <row r="1758" s="4" customFormat="1" ht="15" x14ac:dyDescent="0.25"/>
    <row r="1759" s="4" customFormat="1" ht="15" x14ac:dyDescent="0.25"/>
    <row r="1760" s="4" customFormat="1" ht="15" x14ac:dyDescent="0.25"/>
    <row r="1761" s="4" customFormat="1" ht="15" x14ac:dyDescent="0.25"/>
    <row r="1762" s="4" customFormat="1" ht="15" x14ac:dyDescent="0.25"/>
    <row r="1763" s="4" customFormat="1" ht="15" x14ac:dyDescent="0.25"/>
    <row r="1764" s="4" customFormat="1" ht="15" x14ac:dyDescent="0.25"/>
    <row r="1765" s="4" customFormat="1" ht="15" x14ac:dyDescent="0.25"/>
    <row r="1766" s="4" customFormat="1" ht="15" x14ac:dyDescent="0.25"/>
    <row r="1767" s="4" customFormat="1" ht="15" x14ac:dyDescent="0.25"/>
    <row r="1768" s="4" customFormat="1" ht="15" x14ac:dyDescent="0.25"/>
    <row r="1769" s="4" customFormat="1" ht="15" x14ac:dyDescent="0.25"/>
    <row r="1770" s="4" customFormat="1" ht="15" x14ac:dyDescent="0.25"/>
    <row r="1771" s="4" customFormat="1" ht="15" x14ac:dyDescent="0.25"/>
    <row r="1772" s="4" customFormat="1" ht="15" x14ac:dyDescent="0.25"/>
    <row r="1773" s="4" customFormat="1" ht="15" x14ac:dyDescent="0.25"/>
    <row r="1774" s="4" customFormat="1" ht="15" x14ac:dyDescent="0.25"/>
    <row r="1775" s="4" customFormat="1" ht="15" x14ac:dyDescent="0.25"/>
    <row r="1776" s="4" customFormat="1" ht="15" x14ac:dyDescent="0.25"/>
    <row r="1777" s="4" customFormat="1" ht="15" x14ac:dyDescent="0.25"/>
    <row r="1778" s="4" customFormat="1" ht="15" x14ac:dyDescent="0.25"/>
    <row r="1779" s="4" customFormat="1" ht="15" x14ac:dyDescent="0.25"/>
    <row r="1780" s="4" customFormat="1" ht="15" x14ac:dyDescent="0.25"/>
    <row r="1781" s="4" customFormat="1" ht="15" x14ac:dyDescent="0.25"/>
    <row r="1782" s="4" customFormat="1" ht="15" x14ac:dyDescent="0.25"/>
    <row r="1783" s="4" customFormat="1" ht="15" x14ac:dyDescent="0.25"/>
    <row r="1784" s="4" customFormat="1" ht="15" x14ac:dyDescent="0.25"/>
    <row r="1785" s="4" customFormat="1" ht="15" x14ac:dyDescent="0.25"/>
    <row r="1786" s="4" customFormat="1" ht="15" x14ac:dyDescent="0.25"/>
    <row r="1787" s="4" customFormat="1" ht="15" x14ac:dyDescent="0.25"/>
    <row r="1788" s="4" customFormat="1" ht="15" x14ac:dyDescent="0.25"/>
    <row r="1789" s="4" customFormat="1" ht="15" x14ac:dyDescent="0.25"/>
    <row r="1790" s="4" customFormat="1" ht="15" x14ac:dyDescent="0.25"/>
    <row r="1791" s="4" customFormat="1" ht="15" x14ac:dyDescent="0.25"/>
    <row r="1792" s="4" customFormat="1" ht="15" x14ac:dyDescent="0.25"/>
    <row r="1793" s="4" customFormat="1" ht="15" x14ac:dyDescent="0.25"/>
    <row r="1794" s="4" customFormat="1" ht="15" x14ac:dyDescent="0.25"/>
    <row r="1795" s="4" customFormat="1" ht="15" x14ac:dyDescent="0.25"/>
    <row r="1796" s="4" customFormat="1" ht="15" x14ac:dyDescent="0.25"/>
    <row r="1797" s="4" customFormat="1" ht="15" x14ac:dyDescent="0.25"/>
    <row r="1798" s="4" customFormat="1" ht="15" x14ac:dyDescent="0.25"/>
    <row r="1799" s="4" customFormat="1" ht="15" x14ac:dyDescent="0.25"/>
    <row r="1800" s="4" customFormat="1" ht="15" x14ac:dyDescent="0.25"/>
    <row r="1801" s="4" customFormat="1" ht="15" x14ac:dyDescent="0.25"/>
    <row r="1802" s="4" customFormat="1" ht="15" x14ac:dyDescent="0.25"/>
    <row r="1803" s="4" customFormat="1" ht="15" x14ac:dyDescent="0.25"/>
    <row r="1804" s="4" customFormat="1" ht="15" x14ac:dyDescent="0.25"/>
    <row r="1805" s="4" customFormat="1" ht="15" x14ac:dyDescent="0.25"/>
    <row r="1806" s="4" customFormat="1" ht="15" x14ac:dyDescent="0.25"/>
    <row r="1807" s="4" customFormat="1" ht="15" x14ac:dyDescent="0.25"/>
    <row r="1808" s="4" customFormat="1" ht="15" x14ac:dyDescent="0.25"/>
    <row r="1809" s="4" customFormat="1" ht="15" x14ac:dyDescent="0.25"/>
    <row r="1810" s="4" customFormat="1" ht="15" x14ac:dyDescent="0.25"/>
    <row r="1811" s="4" customFormat="1" ht="15" x14ac:dyDescent="0.25"/>
    <row r="1812" s="4" customFormat="1" ht="15" x14ac:dyDescent="0.25"/>
    <row r="1813" s="4" customFormat="1" ht="15" x14ac:dyDescent="0.25"/>
    <row r="1814" s="4" customFormat="1" ht="15" x14ac:dyDescent="0.25"/>
    <row r="1815" s="4" customFormat="1" ht="15" x14ac:dyDescent="0.25"/>
    <row r="1816" s="4" customFormat="1" ht="15" x14ac:dyDescent="0.25"/>
    <row r="1817" s="4" customFormat="1" ht="15" x14ac:dyDescent="0.25"/>
    <row r="1818" s="4" customFormat="1" ht="15" x14ac:dyDescent="0.25"/>
    <row r="1819" s="4" customFormat="1" ht="15" x14ac:dyDescent="0.25"/>
    <row r="1820" s="4" customFormat="1" ht="15" x14ac:dyDescent="0.25"/>
    <row r="1821" s="4" customFormat="1" ht="15" x14ac:dyDescent="0.25"/>
    <row r="1822" s="4" customFormat="1" ht="15" x14ac:dyDescent="0.25"/>
    <row r="1823" s="4" customFormat="1" ht="15" x14ac:dyDescent="0.25"/>
    <row r="1824" s="4" customFormat="1" ht="15" x14ac:dyDescent="0.25"/>
    <row r="1825" s="4" customFormat="1" ht="15" x14ac:dyDescent="0.25"/>
    <row r="1826" s="4" customFormat="1" ht="15" x14ac:dyDescent="0.25"/>
    <row r="1827" s="4" customFormat="1" ht="15" x14ac:dyDescent="0.25"/>
    <row r="1828" s="4" customFormat="1" ht="15" x14ac:dyDescent="0.25"/>
    <row r="1829" s="4" customFormat="1" ht="15" x14ac:dyDescent="0.25"/>
    <row r="1830" s="4" customFormat="1" ht="15" x14ac:dyDescent="0.25"/>
    <row r="1831" s="4" customFormat="1" ht="15" x14ac:dyDescent="0.25"/>
    <row r="1832" s="4" customFormat="1" ht="15" x14ac:dyDescent="0.25"/>
    <row r="1833" s="4" customFormat="1" ht="15" x14ac:dyDescent="0.25"/>
    <row r="1834" s="4" customFormat="1" ht="15" x14ac:dyDescent="0.25"/>
    <row r="1835" s="4" customFormat="1" ht="15" x14ac:dyDescent="0.25"/>
    <row r="1836" s="4" customFormat="1" ht="15" x14ac:dyDescent="0.25"/>
    <row r="1837" s="4" customFormat="1" ht="15" x14ac:dyDescent="0.25"/>
    <row r="1838" s="4" customFormat="1" ht="15" x14ac:dyDescent="0.25"/>
    <row r="1839" s="4" customFormat="1" ht="15" x14ac:dyDescent="0.25"/>
    <row r="1840" s="4" customFormat="1" ht="15" x14ac:dyDescent="0.25"/>
    <row r="1841" s="4" customFormat="1" ht="15" x14ac:dyDescent="0.25"/>
    <row r="1842" s="4" customFormat="1" ht="15" x14ac:dyDescent="0.25"/>
    <row r="1843" s="4" customFormat="1" ht="15" x14ac:dyDescent="0.25"/>
    <row r="1844" s="4" customFormat="1" ht="15" x14ac:dyDescent="0.25"/>
    <row r="1845" s="4" customFormat="1" ht="15" x14ac:dyDescent="0.25"/>
    <row r="1846" s="4" customFormat="1" ht="15" x14ac:dyDescent="0.25"/>
    <row r="1847" s="4" customFormat="1" ht="15" x14ac:dyDescent="0.25"/>
    <row r="1848" s="4" customFormat="1" ht="15" x14ac:dyDescent="0.25"/>
    <row r="1849" s="4" customFormat="1" ht="15" x14ac:dyDescent="0.25"/>
    <row r="1850" s="4" customFormat="1" ht="15" x14ac:dyDescent="0.25"/>
    <row r="1851" s="4" customFormat="1" ht="15" x14ac:dyDescent="0.25"/>
    <row r="1852" s="4" customFormat="1" ht="15" x14ac:dyDescent="0.25"/>
    <row r="1853" s="4" customFormat="1" ht="15" x14ac:dyDescent="0.25"/>
    <row r="1854" s="4" customFormat="1" ht="15" x14ac:dyDescent="0.25"/>
    <row r="1855" s="4" customFormat="1" ht="15" x14ac:dyDescent="0.25"/>
    <row r="1856" s="4" customFormat="1" ht="15" x14ac:dyDescent="0.25"/>
    <row r="1857" s="4" customFormat="1" ht="15" x14ac:dyDescent="0.25"/>
    <row r="1858" s="4" customFormat="1" ht="15" x14ac:dyDescent="0.25"/>
    <row r="1859" s="4" customFormat="1" ht="15" x14ac:dyDescent="0.25"/>
    <row r="1860" s="4" customFormat="1" ht="15" x14ac:dyDescent="0.25"/>
    <row r="1861" s="4" customFormat="1" ht="15" x14ac:dyDescent="0.25"/>
    <row r="1862" s="4" customFormat="1" ht="15" x14ac:dyDescent="0.25"/>
    <row r="1863" s="4" customFormat="1" ht="15" x14ac:dyDescent="0.25"/>
    <row r="1864" s="4" customFormat="1" ht="15" x14ac:dyDescent="0.25"/>
    <row r="1865" s="4" customFormat="1" ht="15" x14ac:dyDescent="0.25"/>
    <row r="1866" s="4" customFormat="1" ht="15" x14ac:dyDescent="0.25"/>
    <row r="1867" s="4" customFormat="1" ht="15" x14ac:dyDescent="0.25"/>
    <row r="1868" s="4" customFormat="1" ht="15" x14ac:dyDescent="0.25"/>
    <row r="1869" s="4" customFormat="1" ht="15" x14ac:dyDescent="0.25"/>
    <row r="1870" s="4" customFormat="1" ht="15" x14ac:dyDescent="0.25"/>
    <row r="1871" s="4" customFormat="1" ht="15" x14ac:dyDescent="0.25"/>
    <row r="1872" s="4" customFormat="1" ht="15" x14ac:dyDescent="0.25"/>
    <row r="1873" s="4" customFormat="1" ht="15" x14ac:dyDescent="0.25"/>
    <row r="1874" s="4" customFormat="1" ht="15" x14ac:dyDescent="0.25"/>
    <row r="1875" s="4" customFormat="1" ht="15" x14ac:dyDescent="0.25"/>
    <row r="1876" s="4" customFormat="1" ht="15" x14ac:dyDescent="0.25"/>
    <row r="1877" s="4" customFormat="1" ht="15" x14ac:dyDescent="0.25"/>
    <row r="1878" s="4" customFormat="1" ht="15" x14ac:dyDescent="0.25"/>
    <row r="1879" s="4" customFormat="1" ht="15" x14ac:dyDescent="0.25"/>
    <row r="1880" s="4" customFormat="1" ht="15" x14ac:dyDescent="0.25"/>
    <row r="1881" s="4" customFormat="1" ht="15" x14ac:dyDescent="0.25"/>
    <row r="1882" s="4" customFormat="1" ht="15" x14ac:dyDescent="0.25"/>
    <row r="1883" s="4" customFormat="1" ht="15" x14ac:dyDescent="0.25"/>
    <row r="1884" s="4" customFormat="1" ht="15" x14ac:dyDescent="0.25"/>
    <row r="1885" s="4" customFormat="1" ht="15" x14ac:dyDescent="0.25"/>
    <row r="1886" s="4" customFormat="1" ht="15" x14ac:dyDescent="0.25"/>
    <row r="1887" s="4" customFormat="1" ht="15" x14ac:dyDescent="0.25"/>
    <row r="1888" s="4" customFormat="1" ht="15" x14ac:dyDescent="0.25"/>
    <row r="1889" s="4" customFormat="1" ht="15" x14ac:dyDescent="0.25"/>
    <row r="1890" s="4" customFormat="1" ht="15" x14ac:dyDescent="0.25"/>
    <row r="1891" s="4" customFormat="1" ht="15" x14ac:dyDescent="0.25"/>
    <row r="1892" s="4" customFormat="1" ht="15" x14ac:dyDescent="0.25"/>
    <row r="1893" s="4" customFormat="1" ht="15" x14ac:dyDescent="0.25"/>
    <row r="1894" s="4" customFormat="1" ht="15" x14ac:dyDescent="0.25"/>
    <row r="1895" s="4" customFormat="1" ht="15" x14ac:dyDescent="0.25"/>
    <row r="1896" s="4" customFormat="1" ht="15" x14ac:dyDescent="0.25"/>
    <row r="1897" s="4" customFormat="1" ht="15" x14ac:dyDescent="0.25"/>
    <row r="1898" s="4" customFormat="1" ht="15" x14ac:dyDescent="0.25"/>
    <row r="1899" s="4" customFormat="1" ht="15" x14ac:dyDescent="0.25"/>
    <row r="1900" s="4" customFormat="1" ht="15" x14ac:dyDescent="0.25"/>
    <row r="1901" s="4" customFormat="1" ht="15" x14ac:dyDescent="0.25"/>
    <row r="1902" s="4" customFormat="1" ht="15" x14ac:dyDescent="0.25"/>
    <row r="1903" s="4" customFormat="1" ht="15" x14ac:dyDescent="0.25"/>
    <row r="1904" s="4" customFormat="1" ht="15" x14ac:dyDescent="0.25"/>
    <row r="1905" s="4" customFormat="1" ht="15" x14ac:dyDescent="0.25"/>
    <row r="1906" s="4" customFormat="1" ht="15" x14ac:dyDescent="0.25"/>
    <row r="1907" s="4" customFormat="1" ht="15" x14ac:dyDescent="0.25"/>
    <row r="1908" s="4" customFormat="1" ht="15" x14ac:dyDescent="0.25"/>
    <row r="1909" s="4" customFormat="1" ht="15" x14ac:dyDescent="0.25"/>
    <row r="1910" s="4" customFormat="1" ht="15" x14ac:dyDescent="0.25"/>
    <row r="1911" s="4" customFormat="1" ht="15" x14ac:dyDescent="0.25"/>
    <row r="1912" s="4" customFormat="1" ht="15" x14ac:dyDescent="0.25"/>
    <row r="1913" s="4" customFormat="1" ht="15" x14ac:dyDescent="0.25"/>
    <row r="1914" s="4" customFormat="1" ht="15" x14ac:dyDescent="0.25"/>
    <row r="1915" s="4" customFormat="1" ht="15" x14ac:dyDescent="0.25"/>
    <row r="1916" s="4" customFormat="1" ht="15" x14ac:dyDescent="0.25"/>
    <row r="1917" s="4" customFormat="1" ht="15" x14ac:dyDescent="0.25"/>
    <row r="1918" s="4" customFormat="1" ht="15" x14ac:dyDescent="0.25"/>
    <row r="1919" s="4" customFormat="1" ht="15" x14ac:dyDescent="0.25"/>
    <row r="1920" s="4" customFormat="1" ht="15" x14ac:dyDescent="0.25"/>
    <row r="1921" s="4" customFormat="1" ht="15" x14ac:dyDescent="0.25"/>
    <row r="1922" s="4" customFormat="1" ht="15" x14ac:dyDescent="0.25"/>
    <row r="1923" s="4" customFormat="1" ht="15" x14ac:dyDescent="0.25"/>
    <row r="1924" s="4" customFormat="1" ht="15" x14ac:dyDescent="0.25"/>
    <row r="1925" s="4" customFormat="1" ht="15" x14ac:dyDescent="0.25"/>
    <row r="1926" s="4" customFormat="1" ht="15" x14ac:dyDescent="0.25"/>
    <row r="1927" s="4" customFormat="1" ht="15" x14ac:dyDescent="0.25"/>
    <row r="1928" s="4" customFormat="1" ht="15" x14ac:dyDescent="0.25"/>
    <row r="1929" s="4" customFormat="1" ht="15" x14ac:dyDescent="0.25"/>
    <row r="1930" s="4" customFormat="1" ht="15" x14ac:dyDescent="0.25"/>
    <row r="1931" s="4" customFormat="1" ht="15" x14ac:dyDescent="0.25"/>
    <row r="1932" s="4" customFormat="1" ht="15" x14ac:dyDescent="0.25"/>
    <row r="1933" s="4" customFormat="1" ht="15" x14ac:dyDescent="0.25"/>
    <row r="1934" s="4" customFormat="1" ht="15" x14ac:dyDescent="0.25"/>
    <row r="1935" s="4" customFormat="1" ht="15" x14ac:dyDescent="0.25"/>
    <row r="1936" s="4" customFormat="1" ht="15" x14ac:dyDescent="0.25"/>
    <row r="1937" s="4" customFormat="1" ht="15" x14ac:dyDescent="0.25"/>
    <row r="1938" s="4" customFormat="1" ht="15" x14ac:dyDescent="0.25"/>
    <row r="1939" s="4" customFormat="1" ht="15" x14ac:dyDescent="0.25"/>
    <row r="1940" s="4" customFormat="1" ht="15" x14ac:dyDescent="0.25"/>
    <row r="1941" s="4" customFormat="1" ht="15" x14ac:dyDescent="0.25"/>
    <row r="1942" s="4" customFormat="1" ht="15" x14ac:dyDescent="0.25"/>
    <row r="1943" s="4" customFormat="1" ht="15" x14ac:dyDescent="0.25"/>
    <row r="1944" s="4" customFormat="1" ht="15" x14ac:dyDescent="0.25"/>
    <row r="1945" s="4" customFormat="1" ht="15" x14ac:dyDescent="0.25"/>
    <row r="1946" s="4" customFormat="1" ht="15" x14ac:dyDescent="0.25"/>
    <row r="1947" s="4" customFormat="1" ht="15" x14ac:dyDescent="0.25"/>
    <row r="1948" s="4" customFormat="1" ht="15" x14ac:dyDescent="0.25"/>
    <row r="1949" s="4" customFormat="1" ht="15" x14ac:dyDescent="0.25"/>
    <row r="1950" s="4" customFormat="1" ht="15" x14ac:dyDescent="0.25"/>
    <row r="1951" s="4" customFormat="1" ht="15" x14ac:dyDescent="0.25"/>
    <row r="1952" s="4" customFormat="1" ht="15" x14ac:dyDescent="0.25"/>
    <row r="1953" s="4" customFormat="1" ht="15" x14ac:dyDescent="0.25"/>
    <row r="1954" s="4" customFormat="1" ht="15" x14ac:dyDescent="0.25"/>
    <row r="1955" s="4" customFormat="1" ht="15" x14ac:dyDescent="0.25"/>
    <row r="1956" s="4" customFormat="1" ht="15" x14ac:dyDescent="0.25"/>
    <row r="1957" s="4" customFormat="1" ht="15" x14ac:dyDescent="0.25"/>
    <row r="1958" s="4" customFormat="1" ht="15" x14ac:dyDescent="0.25"/>
    <row r="1959" s="4" customFormat="1" ht="15" x14ac:dyDescent="0.25"/>
    <row r="1960" s="4" customFormat="1" ht="15" x14ac:dyDescent="0.25"/>
    <row r="1961" s="4" customFormat="1" ht="15" x14ac:dyDescent="0.25"/>
    <row r="1962" s="4" customFormat="1" ht="15" x14ac:dyDescent="0.25"/>
    <row r="1963" s="4" customFormat="1" ht="15" x14ac:dyDescent="0.25"/>
    <row r="1964" s="4" customFormat="1" ht="15" x14ac:dyDescent="0.25"/>
    <row r="1965" s="4" customFormat="1" ht="15" x14ac:dyDescent="0.25"/>
    <row r="1966" s="4" customFormat="1" ht="15" x14ac:dyDescent="0.25"/>
    <row r="1967" s="4" customFormat="1" ht="15" x14ac:dyDescent="0.25"/>
    <row r="1968" s="4" customFormat="1" ht="15" x14ac:dyDescent="0.25"/>
    <row r="1969" s="4" customFormat="1" ht="15" x14ac:dyDescent="0.25"/>
    <row r="1970" s="4" customFormat="1" ht="15" x14ac:dyDescent="0.25"/>
    <row r="1971" s="4" customFormat="1" ht="15" x14ac:dyDescent="0.25"/>
    <row r="1972" s="4" customFormat="1" ht="15" x14ac:dyDescent="0.25"/>
    <row r="1973" s="4" customFormat="1" ht="15" x14ac:dyDescent="0.25"/>
    <row r="1974" s="4" customFormat="1" ht="15" x14ac:dyDescent="0.25"/>
    <row r="1975" s="4" customFormat="1" ht="15" x14ac:dyDescent="0.25"/>
    <row r="1976" s="4" customFormat="1" ht="15" x14ac:dyDescent="0.25"/>
    <row r="1977" s="4" customFormat="1" ht="15" x14ac:dyDescent="0.25"/>
    <row r="1978" s="4" customFormat="1" ht="15" x14ac:dyDescent="0.25"/>
    <row r="1979" s="4" customFormat="1" ht="15" x14ac:dyDescent="0.25"/>
    <row r="1980" s="4" customFormat="1" ht="15" x14ac:dyDescent="0.25"/>
    <row r="1981" s="4" customFormat="1" ht="15" x14ac:dyDescent="0.25"/>
    <row r="1982" s="4" customFormat="1" ht="15" x14ac:dyDescent="0.25"/>
    <row r="1983" s="4" customFormat="1" ht="15" x14ac:dyDescent="0.25"/>
    <row r="1984" s="4" customFormat="1" ht="15" x14ac:dyDescent="0.25"/>
    <row r="1985" s="4" customFormat="1" ht="15" x14ac:dyDescent="0.25"/>
    <row r="1986" s="4" customFormat="1" ht="15" x14ac:dyDescent="0.25"/>
    <row r="1987" s="4" customFormat="1" ht="15" x14ac:dyDescent="0.25"/>
    <row r="1988" s="4" customFormat="1" ht="15" x14ac:dyDescent="0.25"/>
    <row r="1989" s="4" customFormat="1" ht="15" x14ac:dyDescent="0.25"/>
    <row r="1990" s="4" customFormat="1" ht="15" x14ac:dyDescent="0.25"/>
    <row r="1991" s="4" customFormat="1" ht="15" x14ac:dyDescent="0.25"/>
    <row r="1992" s="4" customFormat="1" ht="15" x14ac:dyDescent="0.25"/>
    <row r="1993" s="4" customFormat="1" ht="15" x14ac:dyDescent="0.25"/>
    <row r="1994" s="4" customFormat="1" ht="15" x14ac:dyDescent="0.25"/>
    <row r="1995" s="4" customFormat="1" ht="15" x14ac:dyDescent="0.25"/>
    <row r="1996" s="4" customFormat="1" ht="15" x14ac:dyDescent="0.25"/>
    <row r="1997" s="4" customFormat="1" ht="15" x14ac:dyDescent="0.25"/>
    <row r="1998" s="4" customFormat="1" ht="15" x14ac:dyDescent="0.25"/>
    <row r="1999" s="4" customFormat="1" ht="15" x14ac:dyDescent="0.25"/>
    <row r="2000" s="4" customFormat="1" ht="15" x14ac:dyDescent="0.25"/>
    <row r="2001" s="4" customFormat="1" ht="15" x14ac:dyDescent="0.25"/>
    <row r="2002" s="4" customFormat="1" ht="15" x14ac:dyDescent="0.25"/>
    <row r="2003" s="4" customFormat="1" ht="15" x14ac:dyDescent="0.25"/>
    <row r="2004" s="4" customFormat="1" ht="15" x14ac:dyDescent="0.25"/>
    <row r="2005" s="4" customFormat="1" ht="15" x14ac:dyDescent="0.25"/>
    <row r="2006" s="4" customFormat="1" ht="15" x14ac:dyDescent="0.25"/>
    <row r="2007" s="4" customFormat="1" ht="15" x14ac:dyDescent="0.25"/>
    <row r="2008" s="4" customFormat="1" ht="15" x14ac:dyDescent="0.25"/>
    <row r="2009" s="4" customFormat="1" ht="15" x14ac:dyDescent="0.25"/>
    <row r="2010" s="4" customFormat="1" ht="15" x14ac:dyDescent="0.25"/>
    <row r="2011" s="4" customFormat="1" ht="15" x14ac:dyDescent="0.25"/>
    <row r="2012" s="4" customFormat="1" ht="15" x14ac:dyDescent="0.25"/>
    <row r="2013" s="4" customFormat="1" ht="15" x14ac:dyDescent="0.25"/>
    <row r="2014" s="4" customFormat="1" ht="15" x14ac:dyDescent="0.25"/>
    <row r="2015" s="4" customFormat="1" ht="15" x14ac:dyDescent="0.25"/>
    <row r="2016" s="4" customFormat="1" ht="15" x14ac:dyDescent="0.25"/>
    <row r="2017" s="4" customFormat="1" ht="15" x14ac:dyDescent="0.25"/>
    <row r="2018" s="4" customFormat="1" ht="15" x14ac:dyDescent="0.25"/>
    <row r="2019" s="4" customFormat="1" ht="15" x14ac:dyDescent="0.25"/>
    <row r="2020" s="4" customFormat="1" ht="15" x14ac:dyDescent="0.25"/>
    <row r="2021" s="4" customFormat="1" ht="15" x14ac:dyDescent="0.25"/>
    <row r="2022" s="4" customFormat="1" ht="15" x14ac:dyDescent="0.25"/>
    <row r="2023" s="4" customFormat="1" ht="15" x14ac:dyDescent="0.25"/>
    <row r="2024" s="4" customFormat="1" ht="15" x14ac:dyDescent="0.25"/>
    <row r="2025" s="4" customFormat="1" ht="15" x14ac:dyDescent="0.25"/>
    <row r="2026" s="4" customFormat="1" ht="15" x14ac:dyDescent="0.25"/>
    <row r="2027" s="4" customFormat="1" ht="15" x14ac:dyDescent="0.25"/>
    <row r="2028" s="4" customFormat="1" ht="15" x14ac:dyDescent="0.25"/>
    <row r="2029" s="4" customFormat="1" ht="15" x14ac:dyDescent="0.25"/>
    <row r="2030" s="4" customFormat="1" ht="15" x14ac:dyDescent="0.25"/>
    <row r="2031" s="4" customFormat="1" ht="15" x14ac:dyDescent="0.25"/>
    <row r="2032" s="4" customFormat="1" ht="15" x14ac:dyDescent="0.25"/>
    <row r="2033" s="4" customFormat="1" ht="15" x14ac:dyDescent="0.25"/>
    <row r="2034" s="4" customFormat="1" ht="15" x14ac:dyDescent="0.25"/>
    <row r="2035" s="4" customFormat="1" ht="15" x14ac:dyDescent="0.25"/>
    <row r="2036" s="4" customFormat="1" ht="15" x14ac:dyDescent="0.25"/>
    <row r="2037" s="4" customFormat="1" ht="15" x14ac:dyDescent="0.25"/>
    <row r="2038" s="4" customFormat="1" ht="15" x14ac:dyDescent="0.25"/>
    <row r="2039" s="4" customFormat="1" ht="15" x14ac:dyDescent="0.25"/>
    <row r="2040" s="4" customFormat="1" ht="15" x14ac:dyDescent="0.25"/>
    <row r="2041" s="4" customFormat="1" ht="15" x14ac:dyDescent="0.25"/>
    <row r="2042" s="4" customFormat="1" ht="15" x14ac:dyDescent="0.25"/>
    <row r="2043" s="4" customFormat="1" ht="15" x14ac:dyDescent="0.25"/>
    <row r="2044" s="4" customFormat="1" ht="15" x14ac:dyDescent="0.25"/>
    <row r="2045" s="4" customFormat="1" ht="15" x14ac:dyDescent="0.25"/>
    <row r="2046" s="4" customFormat="1" ht="15" x14ac:dyDescent="0.25"/>
    <row r="2047" s="4" customFormat="1" ht="15" x14ac:dyDescent="0.25"/>
    <row r="2048" s="4" customFormat="1" ht="15" x14ac:dyDescent="0.25"/>
    <row r="2049" s="4" customFormat="1" ht="15" x14ac:dyDescent="0.25"/>
    <row r="2050" s="4" customFormat="1" ht="15" x14ac:dyDescent="0.25"/>
    <row r="2051" s="4" customFormat="1" ht="15" x14ac:dyDescent="0.25"/>
    <row r="2052" s="4" customFormat="1" ht="15" x14ac:dyDescent="0.25"/>
    <row r="2053" s="4" customFormat="1" ht="15" x14ac:dyDescent="0.25"/>
    <row r="2054" s="4" customFormat="1" ht="15" x14ac:dyDescent="0.25"/>
    <row r="2055" s="4" customFormat="1" ht="15" x14ac:dyDescent="0.25"/>
    <row r="2056" s="4" customFormat="1" ht="15" x14ac:dyDescent="0.25"/>
    <row r="2057" s="4" customFormat="1" ht="15" x14ac:dyDescent="0.25"/>
    <row r="2058" s="4" customFormat="1" ht="15" x14ac:dyDescent="0.25"/>
    <row r="2059" s="4" customFormat="1" ht="15" x14ac:dyDescent="0.25"/>
    <row r="2060" s="4" customFormat="1" ht="15" x14ac:dyDescent="0.25"/>
    <row r="2061" s="4" customFormat="1" ht="15" x14ac:dyDescent="0.25"/>
    <row r="2062" s="4" customFormat="1" ht="15" x14ac:dyDescent="0.25"/>
    <row r="2063" s="4" customFormat="1" ht="15" x14ac:dyDescent="0.25"/>
    <row r="2064" s="4" customFormat="1" ht="15" x14ac:dyDescent="0.25"/>
    <row r="2065" s="4" customFormat="1" ht="15" x14ac:dyDescent="0.25"/>
    <row r="2066" s="4" customFormat="1" ht="15" x14ac:dyDescent="0.25"/>
    <row r="2067" s="4" customFormat="1" ht="15" x14ac:dyDescent="0.25"/>
    <row r="2068" s="4" customFormat="1" ht="15" x14ac:dyDescent="0.25"/>
    <row r="2069" s="4" customFormat="1" ht="15" x14ac:dyDescent="0.25"/>
    <row r="2070" s="4" customFormat="1" ht="15" x14ac:dyDescent="0.25"/>
    <row r="2071" s="4" customFormat="1" ht="15" x14ac:dyDescent="0.25"/>
    <row r="2072" s="4" customFormat="1" ht="15" x14ac:dyDescent="0.25"/>
    <row r="2073" s="4" customFormat="1" ht="15" x14ac:dyDescent="0.25"/>
    <row r="2074" s="4" customFormat="1" ht="15" x14ac:dyDescent="0.25"/>
    <row r="2075" s="4" customFormat="1" ht="15" x14ac:dyDescent="0.25"/>
    <row r="2076" s="4" customFormat="1" ht="15" x14ac:dyDescent="0.25"/>
    <row r="2077" s="4" customFormat="1" ht="15" x14ac:dyDescent="0.25"/>
    <row r="2078" s="4" customFormat="1" ht="15" x14ac:dyDescent="0.25"/>
    <row r="2079" s="4" customFormat="1" ht="15" x14ac:dyDescent="0.25"/>
    <row r="2080" s="4" customFormat="1" ht="15" x14ac:dyDescent="0.25"/>
    <row r="2081" s="4" customFormat="1" ht="15" x14ac:dyDescent="0.25"/>
    <row r="2082" s="4" customFormat="1" ht="15" x14ac:dyDescent="0.25"/>
    <row r="2083" s="4" customFormat="1" ht="15" x14ac:dyDescent="0.25"/>
    <row r="2084" s="4" customFormat="1" ht="15" x14ac:dyDescent="0.25"/>
    <row r="2085" s="4" customFormat="1" ht="15" x14ac:dyDescent="0.25"/>
    <row r="2086" s="4" customFormat="1" ht="15" x14ac:dyDescent="0.25"/>
    <row r="2087" s="4" customFormat="1" ht="15" x14ac:dyDescent="0.25"/>
    <row r="2088" s="4" customFormat="1" ht="15" x14ac:dyDescent="0.25"/>
    <row r="2089" s="4" customFormat="1" ht="15" x14ac:dyDescent="0.25"/>
    <row r="2090" s="4" customFormat="1" ht="15" x14ac:dyDescent="0.25"/>
    <row r="2091" s="4" customFormat="1" ht="15" x14ac:dyDescent="0.25"/>
    <row r="2092" s="4" customFormat="1" ht="15" x14ac:dyDescent="0.25"/>
    <row r="2093" s="4" customFormat="1" ht="15" x14ac:dyDescent="0.25"/>
    <row r="2094" s="4" customFormat="1" ht="15" x14ac:dyDescent="0.25"/>
    <row r="2095" s="4" customFormat="1" ht="15" x14ac:dyDescent="0.25"/>
    <row r="2096" s="4" customFormat="1" ht="15" x14ac:dyDescent="0.25"/>
    <row r="2097" s="4" customFormat="1" ht="15" x14ac:dyDescent="0.25"/>
    <row r="2098" s="4" customFormat="1" ht="15" x14ac:dyDescent="0.25"/>
    <row r="2099" s="4" customFormat="1" ht="15" x14ac:dyDescent="0.25"/>
    <row r="2100" s="4" customFormat="1" ht="15" x14ac:dyDescent="0.25"/>
    <row r="2101" s="4" customFormat="1" ht="15" x14ac:dyDescent="0.25"/>
    <row r="2102" s="4" customFormat="1" ht="15" x14ac:dyDescent="0.25"/>
    <row r="2103" s="4" customFormat="1" ht="15" x14ac:dyDescent="0.25"/>
    <row r="2104" s="4" customFormat="1" ht="15" x14ac:dyDescent="0.25"/>
    <row r="2105" s="4" customFormat="1" ht="15" x14ac:dyDescent="0.25"/>
    <row r="2106" s="4" customFormat="1" ht="15" x14ac:dyDescent="0.25"/>
    <row r="2107" s="4" customFormat="1" ht="15" x14ac:dyDescent="0.25"/>
    <row r="2108" s="4" customFormat="1" ht="15" x14ac:dyDescent="0.25"/>
    <row r="2109" s="4" customFormat="1" ht="15" x14ac:dyDescent="0.25"/>
    <row r="2110" s="4" customFormat="1" ht="15" x14ac:dyDescent="0.25"/>
    <row r="2111" s="4" customFormat="1" ht="15" x14ac:dyDescent="0.25"/>
    <row r="2112" s="4" customFormat="1" ht="15" x14ac:dyDescent="0.25"/>
    <row r="2113" s="4" customFormat="1" ht="15" x14ac:dyDescent="0.25"/>
    <row r="2114" s="4" customFormat="1" ht="15" x14ac:dyDescent="0.25"/>
    <row r="2115" s="4" customFormat="1" ht="15" x14ac:dyDescent="0.25"/>
    <row r="2116" s="4" customFormat="1" ht="15" x14ac:dyDescent="0.25"/>
    <row r="2117" s="4" customFormat="1" ht="15" x14ac:dyDescent="0.25"/>
    <row r="2118" s="4" customFormat="1" ht="15" x14ac:dyDescent="0.25"/>
    <row r="2119" s="4" customFormat="1" ht="15" x14ac:dyDescent="0.25"/>
    <row r="2120" s="4" customFormat="1" ht="15" x14ac:dyDescent="0.25"/>
    <row r="2121" s="4" customFormat="1" ht="15" x14ac:dyDescent="0.25"/>
    <row r="2122" s="4" customFormat="1" ht="15" x14ac:dyDescent="0.25"/>
    <row r="2123" s="4" customFormat="1" ht="15" x14ac:dyDescent="0.25"/>
    <row r="2124" s="4" customFormat="1" ht="15" x14ac:dyDescent="0.25"/>
    <row r="2125" s="4" customFormat="1" ht="15" x14ac:dyDescent="0.25"/>
    <row r="2126" s="4" customFormat="1" ht="15" x14ac:dyDescent="0.25"/>
    <row r="2127" s="4" customFormat="1" ht="15" x14ac:dyDescent="0.25"/>
    <row r="2128" s="4" customFormat="1" ht="15" x14ac:dyDescent="0.25"/>
    <row r="2129" s="4" customFormat="1" ht="15" x14ac:dyDescent="0.25"/>
    <row r="2130" s="4" customFormat="1" ht="15" x14ac:dyDescent="0.25"/>
    <row r="2131" s="4" customFormat="1" ht="15" x14ac:dyDescent="0.25"/>
    <row r="2132" s="4" customFormat="1" ht="15" x14ac:dyDescent="0.25"/>
    <row r="2133" s="4" customFormat="1" ht="15" x14ac:dyDescent="0.25"/>
    <row r="2134" s="4" customFormat="1" ht="15" x14ac:dyDescent="0.25"/>
    <row r="2135" s="4" customFormat="1" ht="15" x14ac:dyDescent="0.25"/>
    <row r="2136" s="4" customFormat="1" ht="15" x14ac:dyDescent="0.25"/>
    <row r="2137" s="4" customFormat="1" ht="15" x14ac:dyDescent="0.25"/>
    <row r="2138" s="4" customFormat="1" ht="15" x14ac:dyDescent="0.25"/>
    <row r="2139" s="4" customFormat="1" ht="15" x14ac:dyDescent="0.25"/>
    <row r="2140" s="4" customFormat="1" ht="15" x14ac:dyDescent="0.25"/>
    <row r="2141" s="4" customFormat="1" ht="15" x14ac:dyDescent="0.25"/>
    <row r="2142" s="4" customFormat="1" ht="15" x14ac:dyDescent="0.25"/>
    <row r="2143" s="4" customFormat="1" ht="15" x14ac:dyDescent="0.25"/>
    <row r="2144" s="4" customFormat="1" ht="15" x14ac:dyDescent="0.25"/>
    <row r="2145" s="4" customFormat="1" ht="15" x14ac:dyDescent="0.25"/>
    <row r="2146" s="4" customFormat="1" ht="15" x14ac:dyDescent="0.25"/>
    <row r="2147" s="4" customFormat="1" ht="15" x14ac:dyDescent="0.25"/>
    <row r="2148" s="4" customFormat="1" ht="15" x14ac:dyDescent="0.25"/>
    <row r="2149" s="4" customFormat="1" ht="15" x14ac:dyDescent="0.25"/>
    <row r="2150" s="4" customFormat="1" ht="15" x14ac:dyDescent="0.25"/>
    <row r="2151" s="4" customFormat="1" ht="15" x14ac:dyDescent="0.25"/>
    <row r="2152" s="4" customFormat="1" ht="15" x14ac:dyDescent="0.25"/>
    <row r="2153" s="4" customFormat="1" ht="15" x14ac:dyDescent="0.25"/>
    <row r="2154" s="4" customFormat="1" ht="15" x14ac:dyDescent="0.25"/>
    <row r="2155" s="4" customFormat="1" ht="15" x14ac:dyDescent="0.25"/>
    <row r="2156" s="4" customFormat="1" ht="15" x14ac:dyDescent="0.25"/>
    <row r="2157" s="4" customFormat="1" ht="15" x14ac:dyDescent="0.25"/>
    <row r="2158" s="4" customFormat="1" ht="15" x14ac:dyDescent="0.25"/>
    <row r="2159" s="4" customFormat="1" ht="15" x14ac:dyDescent="0.25"/>
    <row r="2160" s="4" customFormat="1" ht="15" x14ac:dyDescent="0.25"/>
    <row r="2161" s="4" customFormat="1" ht="15" x14ac:dyDescent="0.25"/>
    <row r="2162" s="4" customFormat="1" ht="15" x14ac:dyDescent="0.25"/>
    <row r="2163" s="4" customFormat="1" ht="15" x14ac:dyDescent="0.25"/>
    <row r="2164" s="4" customFormat="1" ht="15" x14ac:dyDescent="0.25"/>
    <row r="2165" s="4" customFormat="1" ht="15" x14ac:dyDescent="0.25"/>
    <row r="2166" s="4" customFormat="1" ht="15" x14ac:dyDescent="0.25"/>
    <row r="2167" s="4" customFormat="1" ht="15" x14ac:dyDescent="0.25"/>
    <row r="2168" s="4" customFormat="1" ht="15" x14ac:dyDescent="0.25"/>
    <row r="2169" s="4" customFormat="1" ht="15" x14ac:dyDescent="0.25"/>
    <row r="2170" s="4" customFormat="1" ht="15" x14ac:dyDescent="0.25"/>
    <row r="2171" s="4" customFormat="1" ht="15" x14ac:dyDescent="0.25"/>
    <row r="2172" s="4" customFormat="1" ht="15" x14ac:dyDescent="0.25"/>
    <row r="2173" s="4" customFormat="1" ht="15" x14ac:dyDescent="0.25"/>
    <row r="2174" s="4" customFormat="1" ht="15" x14ac:dyDescent="0.25"/>
    <row r="2175" s="4" customFormat="1" ht="15" x14ac:dyDescent="0.25"/>
    <row r="2176" s="4" customFormat="1" ht="15" x14ac:dyDescent="0.25"/>
    <row r="2177" s="4" customFormat="1" ht="15" x14ac:dyDescent="0.25"/>
    <row r="2178" s="4" customFormat="1" ht="15" x14ac:dyDescent="0.25"/>
    <row r="2179" s="4" customFormat="1" ht="15" x14ac:dyDescent="0.25"/>
    <row r="2180" s="4" customFormat="1" ht="15" x14ac:dyDescent="0.25"/>
    <row r="2181" s="4" customFormat="1" ht="15" x14ac:dyDescent="0.25"/>
    <row r="2182" s="4" customFormat="1" ht="15" x14ac:dyDescent="0.25"/>
    <row r="2183" s="4" customFormat="1" ht="15" x14ac:dyDescent="0.25"/>
    <row r="2184" s="4" customFormat="1" ht="15" x14ac:dyDescent="0.25"/>
    <row r="2185" s="4" customFormat="1" ht="15" x14ac:dyDescent="0.25"/>
    <row r="2186" s="4" customFormat="1" ht="15" x14ac:dyDescent="0.25"/>
    <row r="2187" s="4" customFormat="1" ht="15" x14ac:dyDescent="0.25"/>
    <row r="2188" s="4" customFormat="1" ht="15" x14ac:dyDescent="0.25"/>
    <row r="2189" s="4" customFormat="1" ht="15" x14ac:dyDescent="0.25"/>
    <row r="2190" s="4" customFormat="1" ht="15" x14ac:dyDescent="0.25"/>
    <row r="2191" s="4" customFormat="1" ht="15" x14ac:dyDescent="0.25"/>
    <row r="2192" s="4" customFormat="1" ht="15" x14ac:dyDescent="0.25"/>
    <row r="2193" s="4" customFormat="1" ht="15" x14ac:dyDescent="0.25"/>
    <row r="2194" s="4" customFormat="1" ht="15" x14ac:dyDescent="0.25"/>
    <row r="2195" s="4" customFormat="1" ht="15" x14ac:dyDescent="0.25"/>
    <row r="2196" s="4" customFormat="1" ht="15" x14ac:dyDescent="0.25"/>
    <row r="2197" s="4" customFormat="1" ht="15" x14ac:dyDescent="0.25"/>
    <row r="2198" s="4" customFormat="1" ht="15" x14ac:dyDescent="0.25"/>
    <row r="2199" s="4" customFormat="1" ht="15" x14ac:dyDescent="0.25"/>
    <row r="2200" s="4" customFormat="1" ht="15" x14ac:dyDescent="0.25"/>
    <row r="2201" s="4" customFormat="1" ht="15" x14ac:dyDescent="0.25"/>
    <row r="2202" s="4" customFormat="1" ht="15" x14ac:dyDescent="0.25"/>
    <row r="2203" s="4" customFormat="1" ht="15" x14ac:dyDescent="0.25"/>
    <row r="2204" s="4" customFormat="1" ht="15" x14ac:dyDescent="0.25"/>
    <row r="2205" s="4" customFormat="1" ht="15" x14ac:dyDescent="0.25"/>
    <row r="2206" s="4" customFormat="1" ht="15" x14ac:dyDescent="0.25"/>
    <row r="2207" s="4" customFormat="1" ht="15" x14ac:dyDescent="0.25"/>
    <row r="2208" s="4" customFormat="1" ht="15" x14ac:dyDescent="0.25"/>
    <row r="2209" s="4" customFormat="1" ht="15" x14ac:dyDescent="0.25"/>
    <row r="2210" s="4" customFormat="1" ht="15" x14ac:dyDescent="0.25"/>
    <row r="2211" s="4" customFormat="1" ht="15" x14ac:dyDescent="0.25"/>
    <row r="2212" s="4" customFormat="1" ht="15" x14ac:dyDescent="0.25"/>
    <row r="2213" s="4" customFormat="1" ht="15" x14ac:dyDescent="0.25"/>
    <row r="2214" s="4" customFormat="1" ht="15" x14ac:dyDescent="0.25"/>
    <row r="2215" s="4" customFormat="1" ht="15" x14ac:dyDescent="0.25"/>
    <row r="2216" s="4" customFormat="1" ht="15" x14ac:dyDescent="0.25"/>
    <row r="2217" s="4" customFormat="1" ht="15" x14ac:dyDescent="0.25"/>
    <row r="2218" s="4" customFormat="1" ht="15" x14ac:dyDescent="0.25"/>
    <row r="2219" s="4" customFormat="1" ht="15" x14ac:dyDescent="0.25"/>
    <row r="2220" s="4" customFormat="1" ht="15" x14ac:dyDescent="0.25"/>
    <row r="2221" s="4" customFormat="1" ht="15" x14ac:dyDescent="0.25"/>
    <row r="2222" s="4" customFormat="1" ht="15" x14ac:dyDescent="0.25"/>
    <row r="2223" s="4" customFormat="1" ht="15" x14ac:dyDescent="0.25"/>
    <row r="2224" s="4" customFormat="1" ht="15" x14ac:dyDescent="0.25"/>
    <row r="2225" s="4" customFormat="1" ht="15" x14ac:dyDescent="0.25"/>
    <row r="2226" s="4" customFormat="1" ht="15" x14ac:dyDescent="0.25"/>
    <row r="2227" s="4" customFormat="1" ht="15" x14ac:dyDescent="0.25"/>
    <row r="2228" s="4" customFormat="1" ht="15" x14ac:dyDescent="0.25"/>
    <row r="2229" s="4" customFormat="1" ht="15" x14ac:dyDescent="0.25"/>
    <row r="2230" s="4" customFormat="1" ht="15" x14ac:dyDescent="0.25"/>
    <row r="2231" s="4" customFormat="1" ht="15" x14ac:dyDescent="0.25"/>
    <row r="2232" s="4" customFormat="1" ht="15" x14ac:dyDescent="0.25"/>
    <row r="2233" s="4" customFormat="1" ht="15" x14ac:dyDescent="0.25"/>
    <row r="2234" s="4" customFormat="1" ht="15" x14ac:dyDescent="0.25"/>
    <row r="2235" s="4" customFormat="1" ht="15" x14ac:dyDescent="0.25"/>
    <row r="2236" s="4" customFormat="1" ht="15" x14ac:dyDescent="0.25"/>
    <row r="2237" s="4" customFormat="1" ht="15" x14ac:dyDescent="0.25"/>
    <row r="2238" s="4" customFormat="1" ht="15" x14ac:dyDescent="0.25"/>
    <row r="2239" s="4" customFormat="1" ht="15" x14ac:dyDescent="0.25"/>
    <row r="2240" s="4" customFormat="1" ht="15" x14ac:dyDescent="0.25"/>
    <row r="2241" s="4" customFormat="1" ht="15" x14ac:dyDescent="0.25"/>
    <row r="2242" s="4" customFormat="1" ht="15" x14ac:dyDescent="0.25"/>
    <row r="2243" s="4" customFormat="1" ht="15" x14ac:dyDescent="0.25"/>
    <row r="2244" s="4" customFormat="1" ht="15" x14ac:dyDescent="0.25"/>
    <row r="2245" s="4" customFormat="1" ht="15" x14ac:dyDescent="0.25"/>
    <row r="2246" s="4" customFormat="1" ht="15" x14ac:dyDescent="0.25"/>
    <row r="2247" s="4" customFormat="1" ht="15" x14ac:dyDescent="0.25"/>
    <row r="2248" s="4" customFormat="1" ht="15" x14ac:dyDescent="0.25"/>
    <row r="2249" s="4" customFormat="1" ht="15" x14ac:dyDescent="0.25"/>
    <row r="2250" s="4" customFormat="1" ht="15" x14ac:dyDescent="0.25"/>
    <row r="2251" s="4" customFormat="1" ht="15" x14ac:dyDescent="0.25"/>
    <row r="2252" s="4" customFormat="1" ht="15" x14ac:dyDescent="0.25"/>
    <row r="2253" s="4" customFormat="1" ht="15" x14ac:dyDescent="0.25"/>
    <row r="2254" s="4" customFormat="1" ht="15" x14ac:dyDescent="0.25"/>
    <row r="2255" s="4" customFormat="1" ht="15" x14ac:dyDescent="0.25"/>
    <row r="2256" s="4" customFormat="1" ht="15" x14ac:dyDescent="0.25"/>
    <row r="2257" s="4" customFormat="1" ht="15" x14ac:dyDescent="0.25"/>
    <row r="2258" s="4" customFormat="1" ht="15" x14ac:dyDescent="0.25"/>
    <row r="2259" s="4" customFormat="1" ht="15" x14ac:dyDescent="0.25"/>
    <row r="2260" s="4" customFormat="1" ht="15" x14ac:dyDescent="0.25"/>
    <row r="2261" s="4" customFormat="1" ht="15" x14ac:dyDescent="0.25"/>
    <row r="2262" s="4" customFormat="1" ht="15" x14ac:dyDescent="0.25"/>
    <row r="2263" s="4" customFormat="1" ht="15" x14ac:dyDescent="0.25"/>
    <row r="2264" s="4" customFormat="1" ht="15" x14ac:dyDescent="0.25"/>
    <row r="2265" s="4" customFormat="1" ht="15" x14ac:dyDescent="0.25"/>
    <row r="2266" s="4" customFormat="1" ht="15" x14ac:dyDescent="0.25"/>
    <row r="2267" s="4" customFormat="1" ht="15" x14ac:dyDescent="0.25"/>
    <row r="2268" s="4" customFormat="1" ht="15" x14ac:dyDescent="0.25"/>
    <row r="2269" s="4" customFormat="1" ht="15" x14ac:dyDescent="0.25"/>
    <row r="2270" s="4" customFormat="1" ht="15" x14ac:dyDescent="0.25"/>
    <row r="2271" s="4" customFormat="1" ht="15" x14ac:dyDescent="0.25"/>
    <row r="2272" s="4" customFormat="1" ht="15" x14ac:dyDescent="0.25"/>
    <row r="2273" s="4" customFormat="1" ht="15" x14ac:dyDescent="0.25"/>
    <row r="2274" s="4" customFormat="1" ht="15" x14ac:dyDescent="0.25"/>
    <row r="2275" s="4" customFormat="1" ht="15" x14ac:dyDescent="0.25"/>
    <row r="2276" s="4" customFormat="1" ht="15" x14ac:dyDescent="0.25"/>
    <row r="2277" s="4" customFormat="1" ht="15" x14ac:dyDescent="0.25"/>
    <row r="2278" s="4" customFormat="1" ht="15" x14ac:dyDescent="0.25"/>
    <row r="2279" s="4" customFormat="1" ht="15" x14ac:dyDescent="0.25"/>
    <row r="2280" s="4" customFormat="1" ht="15" x14ac:dyDescent="0.25"/>
    <row r="2281" s="4" customFormat="1" ht="15" x14ac:dyDescent="0.25"/>
    <row r="2282" s="4" customFormat="1" ht="15" x14ac:dyDescent="0.25"/>
    <row r="2283" s="4" customFormat="1" ht="15" x14ac:dyDescent="0.25"/>
    <row r="2284" s="4" customFormat="1" ht="15" x14ac:dyDescent="0.25"/>
    <row r="2285" s="4" customFormat="1" ht="15" x14ac:dyDescent="0.25"/>
    <row r="2286" s="4" customFormat="1" ht="15" x14ac:dyDescent="0.25"/>
    <row r="2287" s="4" customFormat="1" ht="15" x14ac:dyDescent="0.25"/>
    <row r="2288" s="4" customFormat="1" ht="15" x14ac:dyDescent="0.25"/>
    <row r="2289" s="4" customFormat="1" ht="15" x14ac:dyDescent="0.25"/>
    <row r="2290" s="4" customFormat="1" ht="15" x14ac:dyDescent="0.25"/>
    <row r="2291" s="4" customFormat="1" ht="15" x14ac:dyDescent="0.25"/>
    <row r="2292" s="4" customFormat="1" ht="15" x14ac:dyDescent="0.25"/>
    <row r="2293" s="4" customFormat="1" ht="15" x14ac:dyDescent="0.25"/>
    <row r="2294" s="4" customFormat="1" ht="15" x14ac:dyDescent="0.25"/>
    <row r="2295" s="4" customFormat="1" ht="15" x14ac:dyDescent="0.25"/>
    <row r="2296" s="4" customFormat="1" ht="15" x14ac:dyDescent="0.25"/>
    <row r="2297" s="4" customFormat="1" ht="15" x14ac:dyDescent="0.25"/>
    <row r="2298" s="4" customFormat="1" ht="15" x14ac:dyDescent="0.25"/>
    <row r="2299" s="4" customFormat="1" ht="15" x14ac:dyDescent="0.25"/>
    <row r="2300" s="4" customFormat="1" ht="15" x14ac:dyDescent="0.25"/>
    <row r="2301" s="4" customFormat="1" ht="15" x14ac:dyDescent="0.25"/>
    <row r="2302" s="4" customFormat="1" ht="15" x14ac:dyDescent="0.25"/>
    <row r="2303" s="4" customFormat="1" ht="15" x14ac:dyDescent="0.25"/>
    <row r="2304" s="4" customFormat="1" ht="15" x14ac:dyDescent="0.25"/>
    <row r="2305" s="4" customFormat="1" ht="15" x14ac:dyDescent="0.25"/>
    <row r="2306" s="4" customFormat="1" ht="15" x14ac:dyDescent="0.25"/>
    <row r="2307" s="4" customFormat="1" ht="15" x14ac:dyDescent="0.25"/>
    <row r="2308" s="4" customFormat="1" ht="15" x14ac:dyDescent="0.25"/>
    <row r="2309" s="4" customFormat="1" ht="15" x14ac:dyDescent="0.25"/>
    <row r="2310" s="4" customFormat="1" ht="15" x14ac:dyDescent="0.25"/>
    <row r="2311" s="4" customFormat="1" ht="15" x14ac:dyDescent="0.25"/>
    <row r="2312" s="4" customFormat="1" ht="15" x14ac:dyDescent="0.25"/>
    <row r="2313" s="4" customFormat="1" ht="15" x14ac:dyDescent="0.25"/>
    <row r="2314" s="4" customFormat="1" ht="15" x14ac:dyDescent="0.25"/>
    <row r="2315" s="4" customFormat="1" ht="15" x14ac:dyDescent="0.25"/>
    <row r="2316" s="4" customFormat="1" ht="15" x14ac:dyDescent="0.25"/>
    <row r="2317" s="4" customFormat="1" ht="15" x14ac:dyDescent="0.25"/>
    <row r="2318" s="4" customFormat="1" ht="15" x14ac:dyDescent="0.25"/>
    <row r="2319" s="4" customFormat="1" ht="15" x14ac:dyDescent="0.25"/>
    <row r="2320" s="4" customFormat="1" ht="15" x14ac:dyDescent="0.25"/>
    <row r="2321" s="4" customFormat="1" ht="15" x14ac:dyDescent="0.25"/>
    <row r="2322" s="4" customFormat="1" ht="15" x14ac:dyDescent="0.25"/>
    <row r="2323" s="4" customFormat="1" ht="15" x14ac:dyDescent="0.25"/>
    <row r="2324" s="4" customFormat="1" ht="15" x14ac:dyDescent="0.25"/>
    <row r="2325" s="4" customFormat="1" ht="15" x14ac:dyDescent="0.25"/>
    <row r="2326" s="4" customFormat="1" ht="15" x14ac:dyDescent="0.25"/>
    <row r="2327" s="4" customFormat="1" ht="15" x14ac:dyDescent="0.25"/>
    <row r="2328" s="4" customFormat="1" ht="15" x14ac:dyDescent="0.25"/>
    <row r="2329" s="4" customFormat="1" ht="15" x14ac:dyDescent="0.25"/>
    <row r="2330" s="4" customFormat="1" ht="15" x14ac:dyDescent="0.25"/>
    <row r="2331" s="4" customFormat="1" ht="15" x14ac:dyDescent="0.25"/>
    <row r="2332" s="4" customFormat="1" ht="15" x14ac:dyDescent="0.25"/>
    <row r="2333" s="4" customFormat="1" ht="15" x14ac:dyDescent="0.25"/>
    <row r="2334" s="4" customFormat="1" ht="15" x14ac:dyDescent="0.25"/>
    <row r="2335" s="4" customFormat="1" ht="15" x14ac:dyDescent="0.25"/>
    <row r="2336" s="4" customFormat="1" ht="15" x14ac:dyDescent="0.25"/>
    <row r="2337" s="4" customFormat="1" ht="15" x14ac:dyDescent="0.25"/>
    <row r="2338" s="4" customFormat="1" ht="15" x14ac:dyDescent="0.25"/>
    <row r="2339" s="4" customFormat="1" ht="15" x14ac:dyDescent="0.25"/>
    <row r="2340" s="4" customFormat="1" ht="15" x14ac:dyDescent="0.25"/>
    <row r="2341" s="4" customFormat="1" ht="15" x14ac:dyDescent="0.25"/>
    <row r="2342" s="4" customFormat="1" ht="15" x14ac:dyDescent="0.25"/>
    <row r="2343" s="4" customFormat="1" ht="15" x14ac:dyDescent="0.25"/>
    <row r="2344" s="4" customFormat="1" ht="15" x14ac:dyDescent="0.25"/>
    <row r="2345" s="4" customFormat="1" ht="15" x14ac:dyDescent="0.25"/>
    <row r="2346" s="4" customFormat="1" ht="15" x14ac:dyDescent="0.25"/>
    <row r="2347" s="4" customFormat="1" ht="15" x14ac:dyDescent="0.25"/>
    <row r="2348" s="4" customFormat="1" ht="15" x14ac:dyDescent="0.25"/>
    <row r="2349" s="4" customFormat="1" ht="15" x14ac:dyDescent="0.25"/>
    <row r="2350" s="4" customFormat="1" ht="15" x14ac:dyDescent="0.25"/>
    <row r="2351" s="4" customFormat="1" ht="15" x14ac:dyDescent="0.25"/>
    <row r="2352" s="4" customFormat="1" ht="15" x14ac:dyDescent="0.25"/>
    <row r="2353" s="4" customFormat="1" ht="15" x14ac:dyDescent="0.25"/>
    <row r="2354" s="4" customFormat="1" ht="15" x14ac:dyDescent="0.25"/>
    <row r="2355" s="4" customFormat="1" ht="15" x14ac:dyDescent="0.25"/>
    <row r="2356" s="4" customFormat="1" ht="15" x14ac:dyDescent="0.25"/>
    <row r="2357" s="4" customFormat="1" ht="15" x14ac:dyDescent="0.25"/>
    <row r="2358" s="4" customFormat="1" ht="15" x14ac:dyDescent="0.25"/>
    <row r="2359" s="4" customFormat="1" ht="15" x14ac:dyDescent="0.25"/>
    <row r="2360" s="4" customFormat="1" ht="15" x14ac:dyDescent="0.25"/>
    <row r="2361" s="4" customFormat="1" ht="15" x14ac:dyDescent="0.25"/>
    <row r="2362" s="4" customFormat="1" ht="15" x14ac:dyDescent="0.25"/>
    <row r="2363" s="4" customFormat="1" ht="15" x14ac:dyDescent="0.25"/>
    <row r="2364" s="4" customFormat="1" ht="15" x14ac:dyDescent="0.25"/>
    <row r="2365" s="4" customFormat="1" ht="15" x14ac:dyDescent="0.25"/>
    <row r="2366" s="4" customFormat="1" ht="15" x14ac:dyDescent="0.25"/>
    <row r="2367" s="4" customFormat="1" ht="15" x14ac:dyDescent="0.25"/>
    <row r="2368" s="4" customFormat="1" ht="15" x14ac:dyDescent="0.25"/>
    <row r="2369" s="4" customFormat="1" ht="15" x14ac:dyDescent="0.25"/>
    <row r="2370" s="4" customFormat="1" ht="15" x14ac:dyDescent="0.25"/>
    <row r="2371" s="4" customFormat="1" ht="15" x14ac:dyDescent="0.25"/>
    <row r="2372" s="4" customFormat="1" ht="15" x14ac:dyDescent="0.25"/>
    <row r="2373" s="4" customFormat="1" ht="15" x14ac:dyDescent="0.25"/>
    <row r="2374" s="4" customFormat="1" ht="15" x14ac:dyDescent="0.25"/>
    <row r="2375" s="4" customFormat="1" ht="15" x14ac:dyDescent="0.25"/>
    <row r="2376" s="4" customFormat="1" ht="15" x14ac:dyDescent="0.25"/>
    <row r="2377" s="4" customFormat="1" ht="15" x14ac:dyDescent="0.25"/>
    <row r="2378" s="4" customFormat="1" ht="15" x14ac:dyDescent="0.25"/>
    <row r="2379" s="4" customFormat="1" ht="15" x14ac:dyDescent="0.25"/>
    <row r="2380" s="4" customFormat="1" ht="15" x14ac:dyDescent="0.25"/>
    <row r="2381" s="4" customFormat="1" ht="15" x14ac:dyDescent="0.25"/>
    <row r="2382" s="4" customFormat="1" ht="15" x14ac:dyDescent="0.25"/>
    <row r="2383" s="4" customFormat="1" ht="15" x14ac:dyDescent="0.25"/>
    <row r="2384" s="4" customFormat="1" ht="15" x14ac:dyDescent="0.25"/>
    <row r="2385" s="4" customFormat="1" ht="15" x14ac:dyDescent="0.25"/>
    <row r="2386" s="4" customFormat="1" ht="15" x14ac:dyDescent="0.25"/>
    <row r="2387" s="4" customFormat="1" ht="15" x14ac:dyDescent="0.25"/>
    <row r="2388" s="4" customFormat="1" ht="15" x14ac:dyDescent="0.25"/>
    <row r="2389" s="4" customFormat="1" ht="15" x14ac:dyDescent="0.25"/>
    <row r="2390" s="4" customFormat="1" ht="15" x14ac:dyDescent="0.25"/>
    <row r="2391" s="4" customFormat="1" ht="15" x14ac:dyDescent="0.25"/>
    <row r="2392" s="4" customFormat="1" ht="15" x14ac:dyDescent="0.25"/>
    <row r="2393" s="4" customFormat="1" ht="15" x14ac:dyDescent="0.25"/>
    <row r="2394" s="4" customFormat="1" ht="15" x14ac:dyDescent="0.25"/>
    <row r="2395" s="4" customFormat="1" ht="15" x14ac:dyDescent="0.25"/>
    <row r="2396" s="4" customFormat="1" ht="15" x14ac:dyDescent="0.25"/>
    <row r="2397" s="4" customFormat="1" ht="15" x14ac:dyDescent="0.25"/>
    <row r="2398" s="4" customFormat="1" ht="15" x14ac:dyDescent="0.25"/>
    <row r="2399" s="4" customFormat="1" ht="15" x14ac:dyDescent="0.25"/>
    <row r="2400" s="4" customFormat="1" ht="15" x14ac:dyDescent="0.25"/>
    <row r="2401" s="4" customFormat="1" ht="15" x14ac:dyDescent="0.25"/>
    <row r="2402" s="4" customFormat="1" ht="15" x14ac:dyDescent="0.25"/>
    <row r="2403" s="4" customFormat="1" ht="15" x14ac:dyDescent="0.25"/>
    <row r="2404" s="4" customFormat="1" ht="15" x14ac:dyDescent="0.25"/>
    <row r="2405" s="4" customFormat="1" ht="15" x14ac:dyDescent="0.25"/>
    <row r="2406" s="4" customFormat="1" ht="15" x14ac:dyDescent="0.25"/>
    <row r="2407" s="4" customFormat="1" ht="15" x14ac:dyDescent="0.25"/>
    <row r="2408" s="4" customFormat="1" ht="15" x14ac:dyDescent="0.25"/>
    <row r="2409" s="4" customFormat="1" ht="15" x14ac:dyDescent="0.25"/>
    <row r="2410" s="4" customFormat="1" ht="15" x14ac:dyDescent="0.25"/>
    <row r="2411" s="4" customFormat="1" ht="15" x14ac:dyDescent="0.25"/>
    <row r="2412" s="4" customFormat="1" ht="15" x14ac:dyDescent="0.25"/>
    <row r="2413" s="4" customFormat="1" ht="15" x14ac:dyDescent="0.25"/>
    <row r="2414" s="4" customFormat="1" ht="15" x14ac:dyDescent="0.25"/>
    <row r="2415" s="4" customFormat="1" ht="15" x14ac:dyDescent="0.25"/>
    <row r="2416" s="4" customFormat="1" ht="15" x14ac:dyDescent="0.25"/>
    <row r="2417" s="4" customFormat="1" ht="15" x14ac:dyDescent="0.25"/>
    <row r="2418" s="4" customFormat="1" ht="15" x14ac:dyDescent="0.25"/>
    <row r="2419" s="4" customFormat="1" ht="15" x14ac:dyDescent="0.25"/>
    <row r="2420" s="4" customFormat="1" ht="15" x14ac:dyDescent="0.25"/>
    <row r="2421" s="4" customFormat="1" ht="15" x14ac:dyDescent="0.25"/>
    <row r="2422" s="4" customFormat="1" ht="15" x14ac:dyDescent="0.25"/>
    <row r="2423" s="4" customFormat="1" ht="15" x14ac:dyDescent="0.25"/>
    <row r="2424" s="4" customFormat="1" ht="15" x14ac:dyDescent="0.25"/>
    <row r="2425" s="4" customFormat="1" ht="15" x14ac:dyDescent="0.25"/>
    <row r="2426" s="4" customFormat="1" ht="15" x14ac:dyDescent="0.25"/>
    <row r="2427" s="4" customFormat="1" ht="15" x14ac:dyDescent="0.25"/>
    <row r="2428" s="4" customFormat="1" ht="15" x14ac:dyDescent="0.25"/>
    <row r="2429" s="4" customFormat="1" ht="15" x14ac:dyDescent="0.25"/>
    <row r="2430" s="4" customFormat="1" ht="15" x14ac:dyDescent="0.25"/>
    <row r="2431" s="4" customFormat="1" ht="15" x14ac:dyDescent="0.25"/>
    <row r="2432" s="4" customFormat="1" ht="15" x14ac:dyDescent="0.25"/>
    <row r="2433" s="4" customFormat="1" ht="15" x14ac:dyDescent="0.25"/>
    <row r="2434" s="4" customFormat="1" ht="15" x14ac:dyDescent="0.25"/>
    <row r="2435" s="4" customFormat="1" ht="15" x14ac:dyDescent="0.25"/>
    <row r="2436" s="4" customFormat="1" ht="15" x14ac:dyDescent="0.25"/>
    <row r="2437" s="4" customFormat="1" ht="15" x14ac:dyDescent="0.25"/>
    <row r="2438" s="4" customFormat="1" ht="15" x14ac:dyDescent="0.25"/>
    <row r="2439" s="4" customFormat="1" ht="15" x14ac:dyDescent="0.25"/>
    <row r="2440" s="4" customFormat="1" ht="15" x14ac:dyDescent="0.25"/>
    <row r="2441" s="4" customFormat="1" ht="15" x14ac:dyDescent="0.25"/>
    <row r="2442" s="4" customFormat="1" ht="15" x14ac:dyDescent="0.25"/>
    <row r="2443" s="4" customFormat="1" ht="15" x14ac:dyDescent="0.25"/>
    <row r="2444" s="4" customFormat="1" ht="15" x14ac:dyDescent="0.25"/>
    <row r="2445" s="4" customFormat="1" ht="15" x14ac:dyDescent="0.25"/>
    <row r="2446" s="4" customFormat="1" ht="15" x14ac:dyDescent="0.25"/>
    <row r="2447" s="4" customFormat="1" ht="15" x14ac:dyDescent="0.25"/>
    <row r="2448" s="4" customFormat="1" ht="15" x14ac:dyDescent="0.25"/>
    <row r="2449" s="4" customFormat="1" ht="15" x14ac:dyDescent="0.25"/>
    <row r="2450" s="4" customFormat="1" ht="15" x14ac:dyDescent="0.25"/>
    <row r="2451" s="4" customFormat="1" ht="15" x14ac:dyDescent="0.25"/>
    <row r="2452" s="4" customFormat="1" ht="15" x14ac:dyDescent="0.25"/>
    <row r="2453" s="4" customFormat="1" ht="15" x14ac:dyDescent="0.25"/>
    <row r="2454" s="4" customFormat="1" ht="15" x14ac:dyDescent="0.25"/>
    <row r="2455" s="4" customFormat="1" ht="15" x14ac:dyDescent="0.25"/>
    <row r="2456" s="4" customFormat="1" ht="15" x14ac:dyDescent="0.25"/>
    <row r="2457" s="4" customFormat="1" ht="15" x14ac:dyDescent="0.25"/>
    <row r="2458" s="4" customFormat="1" ht="15" x14ac:dyDescent="0.25"/>
    <row r="2459" s="4" customFormat="1" ht="15" x14ac:dyDescent="0.25"/>
    <row r="2460" s="4" customFormat="1" ht="15" x14ac:dyDescent="0.25"/>
    <row r="2461" s="4" customFormat="1" ht="15" x14ac:dyDescent="0.25"/>
    <row r="2462" s="4" customFormat="1" ht="15" x14ac:dyDescent="0.25"/>
    <row r="2463" s="4" customFormat="1" ht="15" x14ac:dyDescent="0.25"/>
    <row r="2464" s="4" customFormat="1" ht="15" x14ac:dyDescent="0.25"/>
    <row r="2465" s="4" customFormat="1" ht="15" x14ac:dyDescent="0.25"/>
    <row r="2466" s="4" customFormat="1" ht="15" x14ac:dyDescent="0.25"/>
    <row r="2467" s="4" customFormat="1" ht="15" x14ac:dyDescent="0.25"/>
    <row r="2468" s="4" customFormat="1" ht="15" x14ac:dyDescent="0.25"/>
    <row r="2469" s="4" customFormat="1" ht="15" x14ac:dyDescent="0.25"/>
    <row r="2470" s="4" customFormat="1" ht="15" x14ac:dyDescent="0.25"/>
    <row r="2471" s="4" customFormat="1" ht="15" x14ac:dyDescent="0.25"/>
    <row r="2472" s="4" customFormat="1" ht="15" x14ac:dyDescent="0.25"/>
    <row r="2473" s="4" customFormat="1" ht="15" x14ac:dyDescent="0.25"/>
    <row r="2474" s="4" customFormat="1" ht="15" x14ac:dyDescent="0.25"/>
    <row r="2475" s="4" customFormat="1" ht="15" x14ac:dyDescent="0.25"/>
    <row r="2476" s="4" customFormat="1" ht="15" x14ac:dyDescent="0.25"/>
    <row r="2477" s="4" customFormat="1" ht="15" x14ac:dyDescent="0.25"/>
    <row r="2478" s="4" customFormat="1" ht="15" x14ac:dyDescent="0.25"/>
    <row r="2479" s="4" customFormat="1" ht="15" x14ac:dyDescent="0.25"/>
    <row r="2480" s="4" customFormat="1" ht="15" x14ac:dyDescent="0.25"/>
    <row r="2481" s="4" customFormat="1" ht="15" x14ac:dyDescent="0.25"/>
    <row r="2482" s="4" customFormat="1" ht="15" x14ac:dyDescent="0.25"/>
    <row r="2483" s="4" customFormat="1" ht="15" x14ac:dyDescent="0.25"/>
    <row r="2484" s="4" customFormat="1" ht="15" x14ac:dyDescent="0.25"/>
    <row r="2485" s="4" customFormat="1" ht="15" x14ac:dyDescent="0.25"/>
    <row r="2486" s="4" customFormat="1" ht="15" x14ac:dyDescent="0.25"/>
    <row r="2487" s="4" customFormat="1" ht="15" x14ac:dyDescent="0.25"/>
    <row r="2488" s="4" customFormat="1" ht="15" x14ac:dyDescent="0.25"/>
    <row r="2489" s="4" customFormat="1" ht="15" x14ac:dyDescent="0.25"/>
    <row r="2490" s="4" customFormat="1" ht="15" x14ac:dyDescent="0.25"/>
    <row r="2491" s="4" customFormat="1" ht="15" x14ac:dyDescent="0.25"/>
    <row r="2492" s="4" customFormat="1" ht="15" x14ac:dyDescent="0.25"/>
    <row r="2493" s="4" customFormat="1" ht="15" x14ac:dyDescent="0.25"/>
    <row r="2494" s="4" customFormat="1" ht="15" x14ac:dyDescent="0.25"/>
    <row r="2495" s="4" customFormat="1" ht="15" x14ac:dyDescent="0.25"/>
    <row r="2496" s="4" customFormat="1" ht="15" x14ac:dyDescent="0.25"/>
    <row r="2497" s="4" customFormat="1" ht="15" x14ac:dyDescent="0.25"/>
    <row r="2498" s="4" customFormat="1" ht="15" x14ac:dyDescent="0.25"/>
    <row r="2499" s="4" customFormat="1" ht="15" x14ac:dyDescent="0.25"/>
    <row r="2500" s="4" customFormat="1" ht="15" x14ac:dyDescent="0.25"/>
    <row r="2501" s="4" customFormat="1" ht="15" x14ac:dyDescent="0.25"/>
    <row r="2502" s="4" customFormat="1" ht="15" x14ac:dyDescent="0.25"/>
    <row r="2503" s="4" customFormat="1" ht="15" x14ac:dyDescent="0.25"/>
    <row r="2504" s="4" customFormat="1" ht="15" x14ac:dyDescent="0.25"/>
    <row r="2505" s="4" customFormat="1" ht="15" x14ac:dyDescent="0.25"/>
    <row r="2506" s="4" customFormat="1" ht="15" x14ac:dyDescent="0.25"/>
    <row r="2507" s="4" customFormat="1" ht="15" x14ac:dyDescent="0.25"/>
    <row r="2508" s="4" customFormat="1" ht="15" x14ac:dyDescent="0.25"/>
    <row r="2509" s="4" customFormat="1" ht="15" x14ac:dyDescent="0.25"/>
    <row r="2510" s="4" customFormat="1" ht="15" x14ac:dyDescent="0.25"/>
    <row r="2511" s="4" customFormat="1" ht="15" x14ac:dyDescent="0.25"/>
    <row r="2512" s="4" customFormat="1" ht="15" x14ac:dyDescent="0.25"/>
    <row r="2513" s="4" customFormat="1" ht="15" x14ac:dyDescent="0.25"/>
    <row r="2514" s="4" customFormat="1" ht="15" x14ac:dyDescent="0.25"/>
    <row r="2515" s="4" customFormat="1" ht="15" x14ac:dyDescent="0.25"/>
    <row r="2516" s="4" customFormat="1" ht="15" x14ac:dyDescent="0.25"/>
    <row r="2517" s="4" customFormat="1" ht="15" x14ac:dyDescent="0.25"/>
    <row r="2518" s="4" customFormat="1" ht="15" x14ac:dyDescent="0.25"/>
    <row r="2519" s="4" customFormat="1" ht="15" x14ac:dyDescent="0.25"/>
    <row r="2520" s="4" customFormat="1" ht="15" x14ac:dyDescent="0.25"/>
    <row r="2521" s="4" customFormat="1" ht="15" x14ac:dyDescent="0.25"/>
    <row r="2522" s="4" customFormat="1" ht="15" x14ac:dyDescent="0.25"/>
    <row r="2523" s="4" customFormat="1" ht="15" x14ac:dyDescent="0.25"/>
    <row r="2524" s="4" customFormat="1" ht="15" x14ac:dyDescent="0.25"/>
    <row r="2525" s="4" customFormat="1" ht="15" x14ac:dyDescent="0.25"/>
    <row r="2526" s="4" customFormat="1" ht="15" x14ac:dyDescent="0.25"/>
    <row r="2527" s="4" customFormat="1" ht="15" x14ac:dyDescent="0.25"/>
    <row r="2528" s="4" customFormat="1" ht="15" x14ac:dyDescent="0.25"/>
    <row r="2529" s="4" customFormat="1" ht="15" x14ac:dyDescent="0.25"/>
    <row r="2530" s="4" customFormat="1" ht="15" x14ac:dyDescent="0.25"/>
    <row r="2531" s="4" customFormat="1" ht="15" x14ac:dyDescent="0.25"/>
    <row r="2532" s="4" customFormat="1" ht="15" x14ac:dyDescent="0.25"/>
    <row r="2533" s="4" customFormat="1" ht="15" x14ac:dyDescent="0.25"/>
    <row r="2534" s="4" customFormat="1" ht="15" x14ac:dyDescent="0.25"/>
    <row r="2535" s="4" customFormat="1" ht="15" x14ac:dyDescent="0.25"/>
    <row r="2536" s="4" customFormat="1" ht="15" x14ac:dyDescent="0.25"/>
    <row r="2537" s="4" customFormat="1" ht="15" x14ac:dyDescent="0.25"/>
    <row r="2538" s="4" customFormat="1" ht="15" x14ac:dyDescent="0.25"/>
    <row r="2539" s="4" customFormat="1" ht="15" x14ac:dyDescent="0.25"/>
    <row r="2540" s="4" customFormat="1" ht="15" x14ac:dyDescent="0.25"/>
    <row r="2541" s="4" customFormat="1" ht="15" x14ac:dyDescent="0.25"/>
    <row r="2542" s="4" customFormat="1" ht="15" x14ac:dyDescent="0.25"/>
    <row r="2543" s="4" customFormat="1" ht="15" x14ac:dyDescent="0.25"/>
    <row r="2544" s="4" customFormat="1" ht="15" x14ac:dyDescent="0.25"/>
    <row r="2545" s="4" customFormat="1" ht="15" x14ac:dyDescent="0.25"/>
    <row r="2546" s="4" customFormat="1" ht="15" x14ac:dyDescent="0.25"/>
    <row r="2547" s="4" customFormat="1" ht="15" x14ac:dyDescent="0.25"/>
    <row r="2548" s="4" customFormat="1" ht="15" x14ac:dyDescent="0.25"/>
    <row r="2549" s="4" customFormat="1" ht="15" x14ac:dyDescent="0.25"/>
    <row r="2550" s="4" customFormat="1" ht="15" x14ac:dyDescent="0.25"/>
    <row r="2551" s="4" customFormat="1" ht="15" x14ac:dyDescent="0.25"/>
    <row r="2552" s="4" customFormat="1" ht="15" x14ac:dyDescent="0.25"/>
    <row r="2553" s="4" customFormat="1" ht="15" x14ac:dyDescent="0.25"/>
    <row r="2554" s="4" customFormat="1" ht="15" x14ac:dyDescent="0.25"/>
    <row r="2555" s="4" customFormat="1" ht="15" x14ac:dyDescent="0.25"/>
    <row r="2556" s="4" customFormat="1" ht="15" x14ac:dyDescent="0.25"/>
    <row r="2557" s="4" customFormat="1" ht="15" x14ac:dyDescent="0.25"/>
    <row r="2558" s="4" customFormat="1" ht="15" x14ac:dyDescent="0.25"/>
    <row r="2559" s="4" customFormat="1" ht="15" x14ac:dyDescent="0.25"/>
    <row r="2560" s="4" customFormat="1" ht="15" x14ac:dyDescent="0.25"/>
    <row r="2561" s="4" customFormat="1" ht="15" x14ac:dyDescent="0.25"/>
    <row r="2562" s="4" customFormat="1" ht="15" x14ac:dyDescent="0.25"/>
    <row r="2563" s="4" customFormat="1" ht="15" x14ac:dyDescent="0.25"/>
    <row r="2564" s="4" customFormat="1" ht="15" x14ac:dyDescent="0.25"/>
    <row r="2565" s="4" customFormat="1" ht="15" x14ac:dyDescent="0.25"/>
    <row r="2566" s="4" customFormat="1" ht="15" x14ac:dyDescent="0.25"/>
    <row r="2567" s="4" customFormat="1" ht="15" x14ac:dyDescent="0.25"/>
    <row r="2568" s="4" customFormat="1" ht="15" x14ac:dyDescent="0.25"/>
    <row r="2569" s="4" customFormat="1" ht="15" x14ac:dyDescent="0.25"/>
    <row r="2570" s="4" customFormat="1" ht="15" x14ac:dyDescent="0.25"/>
    <row r="2571" s="4" customFormat="1" ht="15" x14ac:dyDescent="0.25"/>
    <row r="2572" s="4" customFormat="1" ht="15" x14ac:dyDescent="0.25"/>
    <row r="2573" s="4" customFormat="1" ht="15" x14ac:dyDescent="0.25"/>
    <row r="2574" s="4" customFormat="1" ht="15" x14ac:dyDescent="0.25"/>
    <row r="2575" s="4" customFormat="1" ht="15" x14ac:dyDescent="0.25"/>
    <row r="2576" s="4" customFormat="1" ht="15" x14ac:dyDescent="0.25"/>
    <row r="2577" s="4" customFormat="1" ht="15" x14ac:dyDescent="0.25"/>
    <row r="2578" s="4" customFormat="1" ht="15" x14ac:dyDescent="0.25"/>
    <row r="2579" s="4" customFormat="1" ht="15" x14ac:dyDescent="0.25"/>
    <row r="2580" s="4" customFormat="1" ht="15" x14ac:dyDescent="0.25"/>
    <row r="2581" s="4" customFormat="1" ht="15" x14ac:dyDescent="0.25"/>
    <row r="2582" s="4" customFormat="1" ht="15" x14ac:dyDescent="0.25"/>
    <row r="2583" s="4" customFormat="1" ht="15" x14ac:dyDescent="0.25"/>
    <row r="2584" s="4" customFormat="1" ht="15" x14ac:dyDescent="0.25"/>
    <row r="2585" s="4" customFormat="1" ht="15" x14ac:dyDescent="0.25"/>
    <row r="2586" s="4" customFormat="1" ht="15" x14ac:dyDescent="0.25"/>
    <row r="2587" s="4" customFormat="1" ht="15" x14ac:dyDescent="0.25"/>
    <row r="2588" s="4" customFormat="1" ht="15" x14ac:dyDescent="0.25"/>
    <row r="2589" s="4" customFormat="1" ht="15" x14ac:dyDescent="0.25"/>
    <row r="2590" s="4" customFormat="1" ht="15" x14ac:dyDescent="0.25"/>
    <row r="2591" s="4" customFormat="1" ht="15" x14ac:dyDescent="0.25"/>
    <row r="2592" s="4" customFormat="1" ht="15" x14ac:dyDescent="0.25"/>
    <row r="2593" s="4" customFormat="1" ht="15" x14ac:dyDescent="0.25"/>
    <row r="2594" s="4" customFormat="1" ht="15" x14ac:dyDescent="0.25"/>
    <row r="2595" s="4" customFormat="1" ht="15" x14ac:dyDescent="0.25"/>
    <row r="2596" s="4" customFormat="1" ht="15" x14ac:dyDescent="0.25"/>
    <row r="2597" s="4" customFormat="1" ht="15" x14ac:dyDescent="0.25"/>
    <row r="2598" s="4" customFormat="1" ht="15" x14ac:dyDescent="0.25"/>
    <row r="2599" s="4" customFormat="1" ht="15" x14ac:dyDescent="0.25"/>
    <row r="2600" s="4" customFormat="1" ht="15" x14ac:dyDescent="0.25"/>
    <row r="2601" s="4" customFormat="1" ht="15" x14ac:dyDescent="0.25"/>
    <row r="2602" s="4" customFormat="1" ht="15" x14ac:dyDescent="0.25"/>
    <row r="2603" s="4" customFormat="1" ht="15" x14ac:dyDescent="0.25"/>
    <row r="2604" s="4" customFormat="1" ht="15" x14ac:dyDescent="0.25"/>
    <row r="2605" s="4" customFormat="1" ht="15" x14ac:dyDescent="0.25"/>
    <row r="2606" s="4" customFormat="1" ht="15" x14ac:dyDescent="0.25"/>
    <row r="2607" s="4" customFormat="1" ht="15" x14ac:dyDescent="0.25"/>
    <row r="2608" s="4" customFormat="1" ht="15" x14ac:dyDescent="0.25"/>
    <row r="2609" s="4" customFormat="1" ht="15" x14ac:dyDescent="0.25"/>
    <row r="2610" s="4" customFormat="1" ht="15" x14ac:dyDescent="0.25"/>
    <row r="2611" s="4" customFormat="1" ht="15" x14ac:dyDescent="0.25"/>
    <row r="2612" s="4" customFormat="1" ht="15" x14ac:dyDescent="0.25"/>
    <row r="2613" s="4" customFormat="1" ht="15" x14ac:dyDescent="0.25"/>
    <row r="2614" s="4" customFormat="1" ht="15" x14ac:dyDescent="0.25"/>
    <row r="2615" s="4" customFormat="1" ht="15" x14ac:dyDescent="0.25"/>
    <row r="2616" s="4" customFormat="1" ht="15" x14ac:dyDescent="0.25"/>
    <row r="2617" s="4" customFormat="1" ht="15" x14ac:dyDescent="0.25"/>
    <row r="2618" s="4" customFormat="1" ht="15" x14ac:dyDescent="0.25"/>
    <row r="2619" s="4" customFormat="1" ht="15" x14ac:dyDescent="0.25"/>
    <row r="2620" s="4" customFormat="1" ht="15" x14ac:dyDescent="0.25"/>
    <row r="2621" s="4" customFormat="1" ht="15" x14ac:dyDescent="0.25"/>
    <row r="2622" s="4" customFormat="1" ht="15" x14ac:dyDescent="0.25"/>
    <row r="2623" s="4" customFormat="1" ht="15" x14ac:dyDescent="0.25"/>
    <row r="2624" s="4" customFormat="1" ht="15" x14ac:dyDescent="0.25"/>
    <row r="2625" s="4" customFormat="1" ht="15" x14ac:dyDescent="0.25"/>
    <row r="2626" s="4" customFormat="1" ht="15" x14ac:dyDescent="0.25"/>
    <row r="2627" s="4" customFormat="1" ht="15" x14ac:dyDescent="0.25"/>
    <row r="2628" s="4" customFormat="1" ht="15" x14ac:dyDescent="0.25"/>
    <row r="2629" s="4" customFormat="1" ht="15" x14ac:dyDescent="0.25"/>
    <row r="2630" s="4" customFormat="1" ht="15" x14ac:dyDescent="0.25"/>
    <row r="2631" s="4" customFormat="1" ht="15" x14ac:dyDescent="0.25"/>
    <row r="2632" s="4" customFormat="1" ht="15" x14ac:dyDescent="0.25"/>
    <row r="2633" s="4" customFormat="1" ht="15" x14ac:dyDescent="0.25"/>
    <row r="2634" s="4" customFormat="1" ht="15" x14ac:dyDescent="0.25"/>
    <row r="2635" s="4" customFormat="1" ht="15" x14ac:dyDescent="0.25"/>
    <row r="2636" s="4" customFormat="1" ht="15" x14ac:dyDescent="0.25"/>
    <row r="2637" s="4" customFormat="1" ht="15" x14ac:dyDescent="0.25"/>
    <row r="2638" s="4" customFormat="1" ht="15" x14ac:dyDescent="0.25"/>
    <row r="2639" s="4" customFormat="1" ht="15" x14ac:dyDescent="0.25"/>
    <row r="2640" s="4" customFormat="1" ht="15" x14ac:dyDescent="0.25"/>
    <row r="2641" s="4" customFormat="1" ht="15" x14ac:dyDescent="0.25"/>
    <row r="2642" s="4" customFormat="1" ht="15" x14ac:dyDescent="0.25"/>
    <row r="2643" s="4" customFormat="1" ht="15" x14ac:dyDescent="0.25"/>
    <row r="2644" s="4" customFormat="1" ht="15" x14ac:dyDescent="0.25"/>
    <row r="2645" s="4" customFormat="1" ht="15" x14ac:dyDescent="0.25"/>
    <row r="2646" s="4" customFormat="1" ht="15" x14ac:dyDescent="0.25"/>
    <row r="2647" s="4" customFormat="1" ht="15" x14ac:dyDescent="0.25"/>
    <row r="2648" s="4" customFormat="1" ht="15" x14ac:dyDescent="0.25"/>
    <row r="2649" s="4" customFormat="1" ht="15" x14ac:dyDescent="0.25"/>
    <row r="2650" s="4" customFormat="1" ht="15" x14ac:dyDescent="0.25"/>
    <row r="2651" s="4" customFormat="1" ht="15" x14ac:dyDescent="0.25"/>
    <row r="2652" s="4" customFormat="1" ht="15" x14ac:dyDescent="0.25"/>
    <row r="2653" s="4" customFormat="1" ht="15" x14ac:dyDescent="0.25"/>
    <row r="2654" s="4" customFormat="1" ht="15" x14ac:dyDescent="0.25"/>
    <row r="2655" s="4" customFormat="1" ht="15" x14ac:dyDescent="0.25"/>
    <row r="2656" s="4" customFormat="1" ht="15" x14ac:dyDescent="0.25"/>
    <row r="2657" s="4" customFormat="1" ht="15" x14ac:dyDescent="0.25"/>
    <row r="2658" s="4" customFormat="1" ht="15" x14ac:dyDescent="0.25"/>
    <row r="2659" s="4" customFormat="1" ht="15" x14ac:dyDescent="0.25"/>
    <row r="2660" s="4" customFormat="1" ht="15" x14ac:dyDescent="0.25"/>
    <row r="2661" s="4" customFormat="1" ht="15" x14ac:dyDescent="0.25"/>
    <row r="2662" s="4" customFormat="1" ht="15" x14ac:dyDescent="0.25"/>
    <row r="2663" s="4" customFormat="1" ht="15" x14ac:dyDescent="0.25"/>
    <row r="2664" s="4" customFormat="1" ht="15" x14ac:dyDescent="0.25"/>
    <row r="2665" s="4" customFormat="1" ht="15" x14ac:dyDescent="0.25"/>
    <row r="2666" s="4" customFormat="1" ht="15" x14ac:dyDescent="0.25"/>
    <row r="2667" s="4" customFormat="1" ht="15" x14ac:dyDescent="0.25"/>
    <row r="2668" s="4" customFormat="1" ht="15" x14ac:dyDescent="0.25"/>
    <row r="2669" s="4" customFormat="1" ht="15" x14ac:dyDescent="0.25"/>
    <row r="2670" s="4" customFormat="1" ht="15" x14ac:dyDescent="0.25"/>
    <row r="2671" s="4" customFormat="1" ht="15" x14ac:dyDescent="0.25"/>
    <row r="2672" s="4" customFormat="1" ht="15" x14ac:dyDescent="0.25"/>
    <row r="2673" s="4" customFormat="1" ht="15" x14ac:dyDescent="0.25"/>
    <row r="2674" s="4" customFormat="1" ht="15" x14ac:dyDescent="0.25"/>
    <row r="2675" s="4" customFormat="1" ht="15" x14ac:dyDescent="0.25"/>
    <row r="2676" s="4" customFormat="1" ht="15" x14ac:dyDescent="0.25"/>
    <row r="2677" s="4" customFormat="1" ht="15" x14ac:dyDescent="0.25"/>
    <row r="2678" s="4" customFormat="1" ht="15" x14ac:dyDescent="0.25"/>
    <row r="2679" s="4" customFormat="1" ht="15" x14ac:dyDescent="0.25"/>
    <row r="2680" s="4" customFormat="1" ht="15" x14ac:dyDescent="0.25"/>
    <row r="2681" s="4" customFormat="1" ht="15" x14ac:dyDescent="0.25"/>
    <row r="2682" s="4" customFormat="1" ht="15" x14ac:dyDescent="0.25"/>
    <row r="2683" s="4" customFormat="1" ht="15" x14ac:dyDescent="0.25"/>
    <row r="2684" s="4" customFormat="1" ht="15" x14ac:dyDescent="0.25"/>
    <row r="2685" s="4" customFormat="1" ht="15" x14ac:dyDescent="0.25"/>
    <row r="2686" s="4" customFormat="1" ht="15" x14ac:dyDescent="0.25"/>
    <row r="2687" s="4" customFormat="1" ht="15" x14ac:dyDescent="0.25"/>
    <row r="2688" s="4" customFormat="1" ht="15" x14ac:dyDescent="0.25"/>
    <row r="2689" s="4" customFormat="1" ht="15" x14ac:dyDescent="0.25"/>
    <row r="2690" s="4" customFormat="1" ht="15" x14ac:dyDescent="0.25"/>
    <row r="2691" s="4" customFormat="1" ht="15" x14ac:dyDescent="0.25"/>
    <row r="2692" s="4" customFormat="1" ht="15" x14ac:dyDescent="0.25"/>
    <row r="2693" s="4" customFormat="1" ht="15" x14ac:dyDescent="0.25"/>
    <row r="2694" s="4" customFormat="1" ht="15" x14ac:dyDescent="0.25"/>
    <row r="2695" s="4" customFormat="1" ht="15" x14ac:dyDescent="0.25"/>
    <row r="2696" s="4" customFormat="1" ht="15" x14ac:dyDescent="0.25"/>
    <row r="2697" s="4" customFormat="1" ht="15" x14ac:dyDescent="0.25"/>
    <row r="2698" s="4" customFormat="1" ht="15" x14ac:dyDescent="0.25"/>
    <row r="2699" s="4" customFormat="1" ht="15" x14ac:dyDescent="0.25"/>
    <row r="2700" s="4" customFormat="1" ht="15" x14ac:dyDescent="0.25"/>
    <row r="2701" s="4" customFormat="1" ht="15" x14ac:dyDescent="0.25"/>
    <row r="2702" s="4" customFormat="1" ht="15" x14ac:dyDescent="0.25"/>
    <row r="2703" s="4" customFormat="1" ht="15" x14ac:dyDescent="0.25"/>
    <row r="2704" s="4" customFormat="1" ht="15" x14ac:dyDescent="0.25"/>
    <row r="2705" s="4" customFormat="1" ht="15" x14ac:dyDescent="0.25"/>
    <row r="2706" s="4" customFormat="1" ht="15" x14ac:dyDescent="0.25"/>
    <row r="2707" s="4" customFormat="1" ht="15" x14ac:dyDescent="0.25"/>
    <row r="2708" s="4" customFormat="1" ht="15" x14ac:dyDescent="0.25"/>
    <row r="2709" s="4" customFormat="1" ht="15" x14ac:dyDescent="0.25"/>
    <row r="2710" s="4" customFormat="1" ht="15" x14ac:dyDescent="0.25"/>
    <row r="2711" s="4" customFormat="1" ht="15" x14ac:dyDescent="0.25"/>
    <row r="2712" s="4" customFormat="1" ht="15" x14ac:dyDescent="0.25"/>
    <row r="2713" s="4" customFormat="1" ht="15" x14ac:dyDescent="0.25"/>
    <row r="2714" s="4" customFormat="1" ht="15" x14ac:dyDescent="0.25"/>
    <row r="2715" s="4" customFormat="1" ht="15" x14ac:dyDescent="0.25"/>
    <row r="2716" s="4" customFormat="1" ht="15" x14ac:dyDescent="0.25"/>
    <row r="2717" s="4" customFormat="1" ht="15" x14ac:dyDescent="0.25"/>
    <row r="2718" s="4" customFormat="1" ht="15" x14ac:dyDescent="0.25"/>
    <row r="2719" s="4" customFormat="1" ht="15" x14ac:dyDescent="0.25"/>
    <row r="2720" s="4" customFormat="1" ht="15" x14ac:dyDescent="0.25"/>
    <row r="2721" s="4" customFormat="1" ht="15" x14ac:dyDescent="0.25"/>
    <row r="2722" s="4" customFormat="1" ht="15" x14ac:dyDescent="0.25"/>
    <row r="2723" s="4" customFormat="1" ht="15" x14ac:dyDescent="0.25"/>
    <row r="2724" s="4" customFormat="1" ht="15" x14ac:dyDescent="0.25"/>
    <row r="2725" s="4" customFormat="1" ht="15" x14ac:dyDescent="0.25"/>
    <row r="2726" s="4" customFormat="1" ht="15" x14ac:dyDescent="0.25"/>
    <row r="2727" s="4" customFormat="1" ht="15" x14ac:dyDescent="0.25"/>
    <row r="2728" s="4" customFormat="1" ht="15" x14ac:dyDescent="0.25"/>
    <row r="2729" s="4" customFormat="1" ht="15" x14ac:dyDescent="0.25"/>
    <row r="2730" s="4" customFormat="1" ht="15" x14ac:dyDescent="0.25"/>
    <row r="2731" s="4" customFormat="1" ht="15" x14ac:dyDescent="0.25"/>
    <row r="2732" s="4" customFormat="1" ht="15" x14ac:dyDescent="0.25"/>
    <row r="2733" s="4" customFormat="1" ht="15" x14ac:dyDescent="0.25"/>
    <row r="2734" s="4" customFormat="1" ht="15" x14ac:dyDescent="0.25"/>
    <row r="2735" s="4" customFormat="1" ht="15" x14ac:dyDescent="0.25"/>
    <row r="2736" s="4" customFormat="1" ht="15" x14ac:dyDescent="0.25"/>
    <row r="2737" s="4" customFormat="1" ht="15" x14ac:dyDescent="0.25"/>
    <row r="2738" s="4" customFormat="1" ht="15" x14ac:dyDescent="0.25"/>
    <row r="2739" s="4" customFormat="1" ht="15" x14ac:dyDescent="0.25"/>
    <row r="2740" s="4" customFormat="1" ht="15" x14ac:dyDescent="0.25"/>
    <row r="2741" s="4" customFormat="1" ht="15" x14ac:dyDescent="0.25"/>
    <row r="2742" s="4" customFormat="1" ht="15" x14ac:dyDescent="0.25"/>
    <row r="2743" s="4" customFormat="1" ht="15" x14ac:dyDescent="0.25"/>
    <row r="2744" s="4" customFormat="1" ht="15" x14ac:dyDescent="0.25"/>
    <row r="2745" s="4" customFormat="1" ht="15" x14ac:dyDescent="0.25"/>
    <row r="2746" s="4" customFormat="1" ht="15" x14ac:dyDescent="0.25"/>
    <row r="2747" s="4" customFormat="1" ht="15" x14ac:dyDescent="0.25"/>
    <row r="2748" s="4" customFormat="1" ht="15" x14ac:dyDescent="0.25"/>
    <row r="2749" s="4" customFormat="1" ht="15" x14ac:dyDescent="0.25"/>
    <row r="2750" s="4" customFormat="1" ht="15" x14ac:dyDescent="0.25"/>
    <row r="2751" s="4" customFormat="1" ht="15" x14ac:dyDescent="0.25"/>
    <row r="2752" s="4" customFormat="1" ht="15" x14ac:dyDescent="0.25"/>
    <row r="2753" s="4" customFormat="1" ht="15" x14ac:dyDescent="0.25"/>
    <row r="2754" s="4" customFormat="1" ht="15" x14ac:dyDescent="0.25"/>
    <row r="2755" s="4" customFormat="1" ht="15" x14ac:dyDescent="0.25"/>
    <row r="2756" s="4" customFormat="1" ht="15" x14ac:dyDescent="0.25"/>
    <row r="2757" s="4" customFormat="1" ht="15" x14ac:dyDescent="0.25"/>
    <row r="2758" s="4" customFormat="1" ht="15" x14ac:dyDescent="0.25"/>
    <row r="2759" s="4" customFormat="1" ht="15" x14ac:dyDescent="0.25"/>
    <row r="2760" s="4" customFormat="1" ht="15" x14ac:dyDescent="0.25"/>
    <row r="2761" s="4" customFormat="1" ht="15" x14ac:dyDescent="0.25"/>
    <row r="2762" s="4" customFormat="1" ht="15" x14ac:dyDescent="0.25"/>
    <row r="2763" s="4" customFormat="1" ht="15" x14ac:dyDescent="0.25"/>
    <row r="2764" s="4" customFormat="1" ht="15" x14ac:dyDescent="0.25"/>
    <row r="2765" s="4" customFormat="1" ht="15" x14ac:dyDescent="0.25"/>
    <row r="2766" s="4" customFormat="1" ht="15" x14ac:dyDescent="0.25"/>
    <row r="2767" s="4" customFormat="1" ht="15" x14ac:dyDescent="0.25"/>
    <row r="2768" s="4" customFormat="1" ht="15" x14ac:dyDescent="0.25"/>
    <row r="2769" s="4" customFormat="1" ht="15" x14ac:dyDescent="0.25"/>
    <row r="2770" s="4" customFormat="1" ht="15" x14ac:dyDescent="0.25"/>
    <row r="2771" s="4" customFormat="1" ht="15" x14ac:dyDescent="0.25"/>
    <row r="2772" s="4" customFormat="1" ht="15" x14ac:dyDescent="0.25"/>
    <row r="2773" s="4" customFormat="1" ht="15" x14ac:dyDescent="0.25"/>
    <row r="2774" s="4" customFormat="1" ht="15" x14ac:dyDescent="0.25"/>
    <row r="2775" s="4" customFormat="1" ht="15" x14ac:dyDescent="0.25"/>
    <row r="2776" s="4" customFormat="1" ht="15" x14ac:dyDescent="0.25"/>
    <row r="2777" s="4" customFormat="1" ht="15" x14ac:dyDescent="0.25"/>
    <row r="2778" s="4" customFormat="1" ht="15" x14ac:dyDescent="0.25"/>
    <row r="2779" s="4" customFormat="1" ht="15" x14ac:dyDescent="0.25"/>
    <row r="2780" s="4" customFormat="1" ht="15" x14ac:dyDescent="0.25"/>
    <row r="2781" s="4" customFormat="1" ht="15" x14ac:dyDescent="0.25"/>
    <row r="2782" s="4" customFormat="1" ht="15" x14ac:dyDescent="0.25"/>
    <row r="2783" s="4" customFormat="1" ht="15" x14ac:dyDescent="0.25"/>
    <row r="2784" s="4" customFormat="1" ht="15" x14ac:dyDescent="0.25"/>
    <row r="2785" s="4" customFormat="1" ht="15" x14ac:dyDescent="0.25"/>
    <row r="2786" s="4" customFormat="1" ht="15" x14ac:dyDescent="0.25"/>
    <row r="2787" s="4" customFormat="1" ht="15" x14ac:dyDescent="0.25"/>
    <row r="2788" s="4" customFormat="1" ht="15" x14ac:dyDescent="0.25"/>
    <row r="2789" s="4" customFormat="1" ht="15" x14ac:dyDescent="0.25"/>
    <row r="2790" s="4" customFormat="1" ht="15" x14ac:dyDescent="0.25"/>
    <row r="2791" s="4" customFormat="1" ht="15" x14ac:dyDescent="0.25"/>
    <row r="2792" s="4" customFormat="1" ht="15" x14ac:dyDescent="0.25"/>
    <row r="2793" s="4" customFormat="1" ht="15" x14ac:dyDescent="0.25"/>
    <row r="2794" s="4" customFormat="1" ht="15" x14ac:dyDescent="0.25"/>
    <row r="2795" s="4" customFormat="1" ht="15" x14ac:dyDescent="0.25"/>
    <row r="2796" s="4" customFormat="1" ht="15" x14ac:dyDescent="0.25"/>
    <row r="2797" s="4" customFormat="1" ht="15" x14ac:dyDescent="0.25"/>
    <row r="2798" s="4" customFormat="1" ht="15" x14ac:dyDescent="0.25"/>
    <row r="2799" s="4" customFormat="1" ht="15" x14ac:dyDescent="0.25"/>
    <row r="2800" s="4" customFormat="1" ht="15" x14ac:dyDescent="0.25"/>
    <row r="2801" s="4" customFormat="1" ht="15" x14ac:dyDescent="0.25"/>
    <row r="2802" s="4" customFormat="1" ht="15" x14ac:dyDescent="0.25"/>
    <row r="2803" s="4" customFormat="1" ht="15" x14ac:dyDescent="0.25"/>
    <row r="2804" s="4" customFormat="1" ht="15" x14ac:dyDescent="0.25"/>
    <row r="2805" s="4" customFormat="1" ht="15" x14ac:dyDescent="0.25"/>
    <row r="2806" s="4" customFormat="1" ht="15" x14ac:dyDescent="0.25"/>
    <row r="2807" s="4" customFormat="1" ht="15" x14ac:dyDescent="0.25"/>
    <row r="2808" s="4" customFormat="1" ht="15" x14ac:dyDescent="0.25"/>
    <row r="2809" s="4" customFormat="1" ht="15" x14ac:dyDescent="0.25"/>
    <row r="2810" s="4" customFormat="1" ht="15" x14ac:dyDescent="0.25"/>
    <row r="2811" s="4" customFormat="1" ht="15" x14ac:dyDescent="0.25"/>
    <row r="2812" s="4" customFormat="1" ht="15" x14ac:dyDescent="0.25"/>
    <row r="2813" s="4" customFormat="1" ht="15" x14ac:dyDescent="0.25"/>
    <row r="2814" s="4" customFormat="1" ht="15" x14ac:dyDescent="0.25"/>
    <row r="2815" s="4" customFormat="1" ht="15" x14ac:dyDescent="0.25"/>
    <row r="2816" s="4" customFormat="1" ht="15" x14ac:dyDescent="0.25"/>
    <row r="2817" s="4" customFormat="1" ht="15" x14ac:dyDescent="0.25"/>
    <row r="2818" s="4" customFormat="1" ht="15" x14ac:dyDescent="0.25"/>
    <row r="2819" s="4" customFormat="1" ht="15" x14ac:dyDescent="0.25"/>
    <row r="2820" s="4" customFormat="1" ht="15" x14ac:dyDescent="0.25"/>
    <row r="2821" s="4" customFormat="1" ht="15" x14ac:dyDescent="0.25"/>
    <row r="2822" s="4" customFormat="1" ht="15" x14ac:dyDescent="0.25"/>
    <row r="2823" s="4" customFormat="1" ht="15" x14ac:dyDescent="0.25"/>
    <row r="2824" s="4" customFormat="1" ht="15" x14ac:dyDescent="0.25"/>
    <row r="2825" s="4" customFormat="1" ht="15" x14ac:dyDescent="0.25"/>
    <row r="2826" s="4" customFormat="1" ht="15" x14ac:dyDescent="0.25"/>
    <row r="2827" s="4" customFormat="1" ht="15" x14ac:dyDescent="0.25"/>
    <row r="2828" s="4" customFormat="1" ht="15" x14ac:dyDescent="0.25"/>
    <row r="2829" s="4" customFormat="1" ht="15" x14ac:dyDescent="0.25"/>
    <row r="2830" s="4" customFormat="1" ht="15" x14ac:dyDescent="0.25"/>
    <row r="2831" s="4" customFormat="1" ht="15" x14ac:dyDescent="0.25"/>
    <row r="2832" s="4" customFormat="1" ht="15" x14ac:dyDescent="0.25"/>
    <row r="2833" s="4" customFormat="1" ht="15" x14ac:dyDescent="0.25"/>
    <row r="2834" s="4" customFormat="1" ht="15" x14ac:dyDescent="0.25"/>
    <row r="2835" s="4" customFormat="1" ht="15" x14ac:dyDescent="0.25"/>
    <row r="2836" s="4" customFormat="1" ht="15" x14ac:dyDescent="0.25"/>
    <row r="2837" s="4" customFormat="1" ht="15" x14ac:dyDescent="0.25"/>
    <row r="2838" s="4" customFormat="1" ht="15" x14ac:dyDescent="0.25"/>
    <row r="2839" s="4" customFormat="1" ht="15" x14ac:dyDescent="0.25"/>
    <row r="2840" s="4" customFormat="1" ht="15" x14ac:dyDescent="0.25"/>
    <row r="2841" s="4" customFormat="1" ht="15" x14ac:dyDescent="0.25"/>
    <row r="2842" s="4" customFormat="1" ht="15" x14ac:dyDescent="0.25"/>
    <row r="2843" s="4" customFormat="1" ht="15" x14ac:dyDescent="0.25"/>
    <row r="2844" s="4" customFormat="1" ht="15" x14ac:dyDescent="0.25"/>
    <row r="2845" s="4" customFormat="1" ht="15" x14ac:dyDescent="0.25"/>
    <row r="2846" s="4" customFormat="1" ht="15" x14ac:dyDescent="0.25"/>
    <row r="2847" s="4" customFormat="1" ht="15" x14ac:dyDescent="0.25"/>
    <row r="2848" s="4" customFormat="1" ht="15" x14ac:dyDescent="0.25"/>
    <row r="2849" s="4" customFormat="1" ht="15" x14ac:dyDescent="0.25"/>
    <row r="2850" s="4" customFormat="1" ht="15" x14ac:dyDescent="0.25"/>
    <row r="2851" s="4" customFormat="1" ht="15" x14ac:dyDescent="0.25"/>
    <row r="2852" s="4" customFormat="1" ht="15" x14ac:dyDescent="0.25"/>
    <row r="2853" s="4" customFormat="1" ht="15" x14ac:dyDescent="0.25"/>
    <row r="2854" s="4" customFormat="1" ht="15" x14ac:dyDescent="0.25"/>
    <row r="2855" s="4" customFormat="1" ht="15" x14ac:dyDescent="0.25"/>
    <row r="2856" s="4" customFormat="1" ht="15" x14ac:dyDescent="0.25"/>
    <row r="2857" s="4" customFormat="1" ht="15" x14ac:dyDescent="0.25"/>
    <row r="2858" s="4" customFormat="1" ht="15" x14ac:dyDescent="0.25"/>
    <row r="2859" s="4" customFormat="1" ht="15" x14ac:dyDescent="0.25"/>
    <row r="2860" s="4" customFormat="1" ht="15" x14ac:dyDescent="0.25"/>
    <row r="2861" s="4" customFormat="1" ht="15" x14ac:dyDescent="0.25"/>
    <row r="2862" s="4" customFormat="1" ht="15" x14ac:dyDescent="0.25"/>
    <row r="2863" s="4" customFormat="1" ht="15" x14ac:dyDescent="0.25"/>
    <row r="2864" s="4" customFormat="1" ht="15" x14ac:dyDescent="0.25"/>
    <row r="2865" s="4" customFormat="1" ht="15" x14ac:dyDescent="0.25"/>
    <row r="2866" s="4" customFormat="1" ht="15" x14ac:dyDescent="0.25"/>
    <row r="2867" s="4" customFormat="1" ht="15" x14ac:dyDescent="0.25"/>
    <row r="2868" s="4" customFormat="1" ht="15" x14ac:dyDescent="0.25"/>
    <row r="2869" s="4" customFormat="1" ht="15" x14ac:dyDescent="0.25"/>
    <row r="2870" s="4" customFormat="1" ht="15" x14ac:dyDescent="0.25"/>
    <row r="2871" s="4" customFormat="1" ht="15" x14ac:dyDescent="0.25"/>
    <row r="2872" s="4" customFormat="1" ht="15" x14ac:dyDescent="0.25"/>
    <row r="2873" s="4" customFormat="1" ht="15" x14ac:dyDescent="0.25"/>
    <row r="2874" s="4" customFormat="1" ht="15" x14ac:dyDescent="0.25"/>
    <row r="2875" s="4" customFormat="1" ht="15" x14ac:dyDescent="0.25"/>
    <row r="2876" s="4" customFormat="1" ht="15" x14ac:dyDescent="0.25"/>
    <row r="2877" s="4" customFormat="1" ht="15" x14ac:dyDescent="0.25"/>
    <row r="2878" s="4" customFormat="1" ht="15" x14ac:dyDescent="0.25"/>
    <row r="2879" s="4" customFormat="1" ht="15" x14ac:dyDescent="0.25"/>
    <row r="2880" s="4" customFormat="1" ht="15" x14ac:dyDescent="0.25"/>
    <row r="2881" s="4" customFormat="1" ht="15" x14ac:dyDescent="0.25"/>
    <row r="2882" s="4" customFormat="1" ht="15" x14ac:dyDescent="0.25"/>
    <row r="2883" s="4" customFormat="1" ht="15" x14ac:dyDescent="0.25"/>
    <row r="2884" s="4" customFormat="1" ht="15" x14ac:dyDescent="0.25"/>
    <row r="2885" s="4" customFormat="1" ht="15" x14ac:dyDescent="0.25"/>
    <row r="2886" s="4" customFormat="1" ht="15" x14ac:dyDescent="0.25"/>
    <row r="2887" s="4" customFormat="1" ht="15" x14ac:dyDescent="0.25"/>
    <row r="2888" s="4" customFormat="1" ht="15" x14ac:dyDescent="0.25"/>
    <row r="2889" s="4" customFormat="1" ht="15" x14ac:dyDescent="0.25"/>
    <row r="2890" s="4" customFormat="1" ht="15" x14ac:dyDescent="0.25"/>
    <row r="2891" s="4" customFormat="1" ht="15" x14ac:dyDescent="0.25"/>
    <row r="2892" s="4" customFormat="1" ht="15" x14ac:dyDescent="0.25"/>
    <row r="2893" s="4" customFormat="1" ht="15" x14ac:dyDescent="0.25"/>
    <row r="2894" s="4" customFormat="1" ht="15" x14ac:dyDescent="0.25"/>
    <row r="2895" s="4" customFormat="1" ht="15" x14ac:dyDescent="0.25"/>
    <row r="2896" s="4" customFormat="1" ht="15" x14ac:dyDescent="0.25"/>
    <row r="2897" s="4" customFormat="1" ht="15" x14ac:dyDescent="0.25"/>
    <row r="2898" s="4" customFormat="1" ht="15" x14ac:dyDescent="0.25"/>
    <row r="2899" s="4" customFormat="1" ht="15" x14ac:dyDescent="0.25"/>
    <row r="2900" s="4" customFormat="1" ht="15" x14ac:dyDescent="0.25"/>
    <row r="2901" s="4" customFormat="1" ht="15" x14ac:dyDescent="0.25"/>
    <row r="2902" s="4" customFormat="1" ht="15" x14ac:dyDescent="0.25"/>
    <row r="2903" s="4" customFormat="1" ht="15" x14ac:dyDescent="0.25"/>
    <row r="2904" s="4" customFormat="1" ht="15" x14ac:dyDescent="0.25"/>
    <row r="2905" s="4" customFormat="1" ht="15" x14ac:dyDescent="0.25"/>
    <row r="2906" s="4" customFormat="1" ht="15" x14ac:dyDescent="0.25"/>
    <row r="2907" s="4" customFormat="1" ht="15" x14ac:dyDescent="0.25"/>
    <row r="2908" s="4" customFormat="1" ht="15" x14ac:dyDescent="0.25"/>
    <row r="2909" s="4" customFormat="1" ht="15" x14ac:dyDescent="0.25"/>
    <row r="2910" s="4" customFormat="1" ht="15" x14ac:dyDescent="0.25"/>
    <row r="2911" s="4" customFormat="1" ht="15" x14ac:dyDescent="0.25"/>
    <row r="2912" s="4" customFormat="1" ht="15" x14ac:dyDescent="0.25"/>
    <row r="2913" s="4" customFormat="1" ht="15" x14ac:dyDescent="0.25"/>
    <row r="2914" s="4" customFormat="1" ht="15" x14ac:dyDescent="0.25"/>
    <row r="2915" s="4" customFormat="1" ht="15" x14ac:dyDescent="0.25"/>
    <row r="2916" s="4" customFormat="1" ht="15" x14ac:dyDescent="0.25"/>
    <row r="2917" s="4" customFormat="1" ht="15" x14ac:dyDescent="0.25"/>
    <row r="2918" s="4" customFormat="1" ht="15" x14ac:dyDescent="0.25"/>
    <row r="2919" s="4" customFormat="1" ht="15" x14ac:dyDescent="0.25"/>
    <row r="2920" s="4" customFormat="1" ht="15" x14ac:dyDescent="0.25"/>
    <row r="2921" s="4" customFormat="1" ht="15" x14ac:dyDescent="0.25"/>
    <row r="2922" s="4" customFormat="1" ht="15" x14ac:dyDescent="0.25"/>
    <row r="2923" s="4" customFormat="1" ht="15" x14ac:dyDescent="0.25"/>
    <row r="2924" s="4" customFormat="1" ht="15" x14ac:dyDescent="0.25"/>
    <row r="2925" s="4" customFormat="1" ht="15" x14ac:dyDescent="0.25"/>
    <row r="2926" s="4" customFormat="1" ht="15" x14ac:dyDescent="0.25"/>
    <row r="2927" s="4" customFormat="1" ht="15" x14ac:dyDescent="0.25"/>
    <row r="2928" s="4" customFormat="1" ht="15" x14ac:dyDescent="0.25"/>
    <row r="2929" s="4" customFormat="1" ht="15" x14ac:dyDescent="0.25"/>
    <row r="2930" s="4" customFormat="1" ht="15" x14ac:dyDescent="0.25"/>
    <row r="2931" s="4" customFormat="1" ht="15" x14ac:dyDescent="0.25"/>
    <row r="2932" s="4" customFormat="1" ht="15" x14ac:dyDescent="0.25"/>
    <row r="2933" s="4" customFormat="1" ht="15" x14ac:dyDescent="0.25"/>
    <row r="2934" s="4" customFormat="1" ht="15" x14ac:dyDescent="0.25"/>
    <row r="2935" s="4" customFormat="1" ht="15" x14ac:dyDescent="0.25"/>
    <row r="2936" s="4" customFormat="1" ht="15" x14ac:dyDescent="0.25"/>
    <row r="2937" s="4" customFormat="1" ht="15" x14ac:dyDescent="0.25"/>
    <row r="2938" s="4" customFormat="1" ht="15" x14ac:dyDescent="0.25"/>
    <row r="2939" s="4" customFormat="1" ht="15" x14ac:dyDescent="0.25"/>
    <row r="2940" s="4" customFormat="1" ht="15" x14ac:dyDescent="0.25"/>
    <row r="2941" s="4" customFormat="1" ht="15" x14ac:dyDescent="0.25"/>
    <row r="2942" s="4" customFormat="1" ht="15" x14ac:dyDescent="0.25"/>
    <row r="2943" s="4" customFormat="1" ht="15" x14ac:dyDescent="0.25"/>
    <row r="2944" s="4" customFormat="1" ht="15" x14ac:dyDescent="0.25"/>
    <row r="2945" s="4" customFormat="1" ht="15" x14ac:dyDescent="0.25"/>
    <row r="2946" s="4" customFormat="1" ht="15" x14ac:dyDescent="0.25"/>
    <row r="2947" s="4" customFormat="1" ht="15" x14ac:dyDescent="0.25"/>
    <row r="2948" s="4" customFormat="1" ht="15" x14ac:dyDescent="0.25"/>
    <row r="2949" s="4" customFormat="1" ht="15" x14ac:dyDescent="0.25"/>
    <row r="2950" s="4" customFormat="1" ht="15" x14ac:dyDescent="0.25"/>
    <row r="2951" s="4" customFormat="1" ht="15" x14ac:dyDescent="0.25"/>
    <row r="2952" s="4" customFormat="1" ht="15" x14ac:dyDescent="0.25"/>
    <row r="2953" s="4" customFormat="1" ht="15" x14ac:dyDescent="0.25"/>
    <row r="2954" s="4" customFormat="1" ht="15" x14ac:dyDescent="0.25"/>
    <row r="2955" s="4" customFormat="1" ht="15" x14ac:dyDescent="0.25"/>
    <row r="2956" s="4" customFormat="1" ht="15" x14ac:dyDescent="0.25"/>
    <row r="2957" s="4" customFormat="1" ht="15" x14ac:dyDescent="0.25"/>
    <row r="2958" s="4" customFormat="1" ht="15" x14ac:dyDescent="0.25"/>
    <row r="2959" s="4" customFormat="1" ht="15" x14ac:dyDescent="0.25"/>
    <row r="2960" s="4" customFormat="1" ht="15" x14ac:dyDescent="0.25"/>
    <row r="2961" s="4" customFormat="1" ht="15" x14ac:dyDescent="0.25"/>
    <row r="2962" s="4" customFormat="1" ht="15" x14ac:dyDescent="0.25"/>
    <row r="2963" s="4" customFormat="1" ht="15" x14ac:dyDescent="0.25"/>
    <row r="2964" s="4" customFormat="1" ht="15" x14ac:dyDescent="0.25"/>
    <row r="2965" s="4" customFormat="1" ht="15" x14ac:dyDescent="0.25"/>
    <row r="2966" s="4" customFormat="1" ht="15" x14ac:dyDescent="0.25"/>
    <row r="2967" s="4" customFormat="1" ht="15" x14ac:dyDescent="0.25"/>
    <row r="2968" s="4" customFormat="1" ht="15" x14ac:dyDescent="0.25"/>
    <row r="2969" s="4" customFormat="1" ht="15" x14ac:dyDescent="0.25"/>
    <row r="2970" s="4" customFormat="1" ht="15" x14ac:dyDescent="0.25"/>
    <row r="2971" s="4" customFormat="1" ht="15" x14ac:dyDescent="0.25"/>
    <row r="2972" s="4" customFormat="1" ht="15" x14ac:dyDescent="0.25"/>
    <row r="2973" s="4" customFormat="1" ht="15" x14ac:dyDescent="0.25"/>
    <row r="2974" s="4" customFormat="1" ht="15" x14ac:dyDescent="0.25"/>
    <row r="2975" s="4" customFormat="1" ht="15" x14ac:dyDescent="0.25"/>
    <row r="2976" s="4" customFormat="1" ht="15" x14ac:dyDescent="0.25"/>
    <row r="2977" s="4" customFormat="1" ht="15" x14ac:dyDescent="0.25"/>
    <row r="2978" s="4" customFormat="1" ht="15" x14ac:dyDescent="0.25"/>
    <row r="2979" s="4" customFormat="1" ht="15" x14ac:dyDescent="0.25"/>
    <row r="2980" s="4" customFormat="1" ht="15" x14ac:dyDescent="0.25"/>
    <row r="2981" s="4" customFormat="1" ht="15" x14ac:dyDescent="0.25"/>
    <row r="2982" s="4" customFormat="1" ht="15" x14ac:dyDescent="0.25"/>
    <row r="2983" s="4" customFormat="1" ht="15" x14ac:dyDescent="0.25"/>
    <row r="2984" s="4" customFormat="1" ht="15" x14ac:dyDescent="0.25"/>
    <row r="2985" s="4" customFormat="1" ht="15" x14ac:dyDescent="0.25"/>
    <row r="2986" s="4" customFormat="1" ht="15" x14ac:dyDescent="0.25"/>
    <row r="2987" s="4" customFormat="1" ht="15" x14ac:dyDescent="0.25"/>
    <row r="2988" s="4" customFormat="1" ht="15" x14ac:dyDescent="0.25"/>
    <row r="2989" s="4" customFormat="1" ht="15" x14ac:dyDescent="0.25"/>
  </sheetData>
  <mergeCells count="6">
    <mergeCell ref="C39:G40"/>
    <mergeCell ref="A3:G3"/>
    <mergeCell ref="A1:G1"/>
    <mergeCell ref="C28:G29"/>
    <mergeCell ref="C31:G31"/>
    <mergeCell ref="C35:G37"/>
  </mergeCells>
  <phoneticPr fontId="5" type="noConversion"/>
  <pageMargins left="0.7" right="0.7" top="0.75" bottom="0.75" header="0.3" footer="0.3"/>
  <pageSetup paperSize="9" scale="55" orientation="portrait" cellComments="asDisplayed" r:id="rId1"/>
  <headerFooter alignWithMargins="0">
    <oddFooter>&amp;L&amp;D&amp;Z&amp;F</oddFooter>
  </headerFooter>
  <rowBreaks count="1" manualBreakCount="1">
    <brk id="4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zoomScaleNormal="100" workbookViewId="0">
      <selection activeCell="D36" sqref="D36"/>
    </sheetView>
  </sheetViews>
  <sheetFormatPr defaultColWidth="9.140625" defaultRowHeight="15" x14ac:dyDescent="0.25"/>
  <cols>
    <col min="1" max="1" width="48.7109375" style="2" customWidth="1"/>
    <col min="2" max="2" width="11.5703125" style="2" customWidth="1"/>
    <col min="3" max="3" width="9.140625" style="2"/>
    <col min="4" max="4" width="13.140625" style="2" bestFit="1" customWidth="1"/>
    <col min="5" max="16384" width="9.140625" style="2"/>
  </cols>
  <sheetData>
    <row r="1" spans="1:4" s="1" customFormat="1" ht="46.5" customHeight="1" x14ac:dyDescent="0.35">
      <c r="A1" s="91" t="s">
        <v>161</v>
      </c>
    </row>
    <row r="3" spans="1:4" x14ac:dyDescent="0.25">
      <c r="A3" s="18" t="s">
        <v>25</v>
      </c>
      <c r="B3" s="2">
        <v>2024</v>
      </c>
      <c r="D3" s="2">
        <v>2025</v>
      </c>
    </row>
    <row r="5" spans="1:4" x14ac:dyDescent="0.25">
      <c r="A5" s="2" t="s">
        <v>26</v>
      </c>
      <c r="B5" s="4">
        <v>0</v>
      </c>
      <c r="D5" s="2" t="s">
        <v>162</v>
      </c>
    </row>
    <row r="6" spans="1:4" x14ac:dyDescent="0.25">
      <c r="A6" s="2" t="s">
        <v>27</v>
      </c>
      <c r="B6" s="4">
        <v>186261</v>
      </c>
      <c r="D6" s="4">
        <v>176966</v>
      </c>
    </row>
    <row r="7" spans="1:4" x14ac:dyDescent="0.25">
      <c r="A7" s="2" t="s">
        <v>48</v>
      </c>
      <c r="B7" s="4"/>
      <c r="D7" s="4">
        <v>38000</v>
      </c>
    </row>
    <row r="8" spans="1:4" x14ac:dyDescent="0.25">
      <c r="A8" s="2" t="s">
        <v>28</v>
      </c>
      <c r="B8" s="4"/>
      <c r="D8" s="4"/>
    </row>
    <row r="9" spans="1:4" x14ac:dyDescent="0.25">
      <c r="A9" s="2" t="s">
        <v>29</v>
      </c>
      <c r="B9" s="4">
        <v>4500</v>
      </c>
      <c r="D9" s="4">
        <v>4500</v>
      </c>
    </row>
    <row r="10" spans="1:4" x14ac:dyDescent="0.25">
      <c r="A10" s="2" t="s">
        <v>30</v>
      </c>
      <c r="B10" s="4"/>
      <c r="D10" s="4"/>
    </row>
    <row r="11" spans="1:4" x14ac:dyDescent="0.25">
      <c r="A11" s="2" t="s">
        <v>31</v>
      </c>
      <c r="B11" s="4">
        <v>18000</v>
      </c>
      <c r="D11" s="4">
        <v>18000</v>
      </c>
    </row>
    <row r="12" spans="1:4" x14ac:dyDescent="0.25">
      <c r="A12" s="2" t="s">
        <v>32</v>
      </c>
      <c r="B12" s="4">
        <v>1729937.29</v>
      </c>
      <c r="D12" s="4">
        <v>1728693</v>
      </c>
    </row>
    <row r="13" spans="1:4" x14ac:dyDescent="0.25">
      <c r="A13" s="2" t="s">
        <v>33</v>
      </c>
      <c r="B13" s="4">
        <v>802859.55</v>
      </c>
      <c r="D13" s="4">
        <v>820076.62</v>
      </c>
    </row>
    <row r="14" spans="1:4" ht="15.75" thickBot="1" x14ac:dyDescent="0.3">
      <c r="A14" s="18" t="s">
        <v>34</v>
      </c>
      <c r="B14" s="69">
        <f>SUM(B5:B13)</f>
        <v>2741557.84</v>
      </c>
      <c r="D14" s="95">
        <f>SUM(D5:D13)</f>
        <v>2786235.62</v>
      </c>
    </row>
    <row r="15" spans="1:4" x14ac:dyDescent="0.25">
      <c r="B15" s="65"/>
      <c r="D15" s="4"/>
    </row>
    <row r="16" spans="1:4" x14ac:dyDescent="0.25">
      <c r="A16" s="18" t="s">
        <v>35</v>
      </c>
      <c r="B16" s="65"/>
      <c r="D16" s="4"/>
    </row>
    <row r="17" spans="1:4" x14ac:dyDescent="0.25">
      <c r="B17" s="65"/>
      <c r="D17" s="4"/>
    </row>
    <row r="18" spans="1:4" x14ac:dyDescent="0.25">
      <c r="A18" s="2" t="s">
        <v>36</v>
      </c>
      <c r="B18" s="7">
        <v>1213934</v>
      </c>
      <c r="D18" s="4">
        <f>+B21</f>
        <v>1436752</v>
      </c>
    </row>
    <row r="19" spans="1:4" x14ac:dyDescent="0.25">
      <c r="A19" s="2" t="s">
        <v>37</v>
      </c>
      <c r="B19" s="2">
        <v>160376</v>
      </c>
      <c r="D19" s="4">
        <f>-160376+159131</f>
        <v>-1245</v>
      </c>
    </row>
    <row r="20" spans="1:4" x14ac:dyDescent="0.25">
      <c r="A20" s="2" t="s">
        <v>19</v>
      </c>
      <c r="B20" s="73">
        <v>62442</v>
      </c>
      <c r="D20" s="4">
        <f>+Drift!E25</f>
        <v>29120.070000000065</v>
      </c>
    </row>
    <row r="21" spans="1:4" ht="15.75" thickBot="1" x14ac:dyDescent="0.3">
      <c r="A21" s="2" t="s">
        <v>38</v>
      </c>
      <c r="B21" s="16">
        <f>SUM(B18:B20)</f>
        <v>1436752</v>
      </c>
      <c r="D21" s="96">
        <f>SUM(D18:D20)</f>
        <v>1464627.07</v>
      </c>
    </row>
    <row r="22" spans="1:4" ht="15.75" thickTop="1" x14ac:dyDescent="0.25">
      <c r="B22" s="65"/>
      <c r="D22" s="4"/>
    </row>
    <row r="23" spans="1:4" x14ac:dyDescent="0.25">
      <c r="A23" s="18" t="s">
        <v>39</v>
      </c>
      <c r="B23" s="65"/>
      <c r="D23" s="4"/>
    </row>
    <row r="24" spans="1:4" x14ac:dyDescent="0.25">
      <c r="A24" s="2" t="s">
        <v>40</v>
      </c>
      <c r="B24" s="7">
        <v>22755</v>
      </c>
      <c r="D24" s="4">
        <v>22755</v>
      </c>
    </row>
    <row r="25" spans="1:4" x14ac:dyDescent="0.25">
      <c r="A25" s="2" t="s">
        <v>41</v>
      </c>
      <c r="B25" s="7">
        <v>280000</v>
      </c>
      <c r="D25" s="4">
        <v>280000</v>
      </c>
    </row>
    <row r="26" spans="1:4" x14ac:dyDescent="0.25">
      <c r="A26" s="2" t="s">
        <v>42</v>
      </c>
      <c r="B26" s="65"/>
      <c r="D26" s="4"/>
    </row>
    <row r="27" spans="1:4" ht="15.75" thickBot="1" x14ac:dyDescent="0.3">
      <c r="A27" s="2" t="s">
        <v>43</v>
      </c>
      <c r="B27" s="16">
        <f>SUM(B24:B26)</f>
        <v>302755</v>
      </c>
      <c r="D27" s="96">
        <f>SUM(D24:D26)</f>
        <v>302755</v>
      </c>
    </row>
    <row r="28" spans="1:4" ht="15.75" thickTop="1" x14ac:dyDescent="0.25">
      <c r="B28" s="7"/>
      <c r="D28" s="4"/>
    </row>
    <row r="29" spans="1:4" x14ac:dyDescent="0.25">
      <c r="B29" s="65"/>
      <c r="D29" s="4"/>
    </row>
    <row r="30" spans="1:4" x14ac:dyDescent="0.25">
      <c r="A30" s="18" t="s">
        <v>44</v>
      </c>
      <c r="B30" s="65"/>
      <c r="D30" s="4"/>
    </row>
    <row r="31" spans="1:4" x14ac:dyDescent="0.25">
      <c r="A31" s="2" t="s">
        <v>45</v>
      </c>
      <c r="B31" s="7">
        <f>700262.31-2</f>
        <v>700260.31</v>
      </c>
      <c r="D31" s="4">
        <v>742525</v>
      </c>
    </row>
    <row r="32" spans="1:4" x14ac:dyDescent="0.25">
      <c r="A32" s="2" t="s">
        <v>46</v>
      </c>
      <c r="B32" s="7">
        <v>270000</v>
      </c>
      <c r="D32" s="4">
        <v>270000</v>
      </c>
    </row>
    <row r="33" spans="1:4" x14ac:dyDescent="0.25">
      <c r="A33" s="2" t="s">
        <v>47</v>
      </c>
      <c r="B33" s="7"/>
      <c r="D33" s="4"/>
    </row>
    <row r="34" spans="1:4" x14ac:dyDescent="0.25">
      <c r="A34" s="2" t="s">
        <v>48</v>
      </c>
      <c r="B34" s="7">
        <v>7000</v>
      </c>
      <c r="D34" s="4"/>
    </row>
    <row r="35" spans="1:4" x14ac:dyDescent="0.25">
      <c r="A35" s="2" t="s">
        <v>49</v>
      </c>
      <c r="B35" s="7">
        <v>6794</v>
      </c>
      <c r="D35" s="4">
        <v>6329</v>
      </c>
    </row>
    <row r="36" spans="1:4" x14ac:dyDescent="0.25">
      <c r="A36" s="2" t="s">
        <v>50</v>
      </c>
      <c r="B36" s="65">
        <v>17996.13</v>
      </c>
      <c r="D36" s="4">
        <v>0</v>
      </c>
    </row>
    <row r="37" spans="1:4" ht="15.75" thickBot="1" x14ac:dyDescent="0.3">
      <c r="A37" s="18" t="s">
        <v>51</v>
      </c>
      <c r="B37" s="16">
        <f>SUM(B31:B36)</f>
        <v>1002050.4400000001</v>
      </c>
      <c r="D37" s="96">
        <f>SUM(D31:D36)</f>
        <v>1018854</v>
      </c>
    </row>
    <row r="38" spans="1:4" ht="15.75" thickTop="1" x14ac:dyDescent="0.25">
      <c r="B38" s="7"/>
      <c r="D38" s="4"/>
    </row>
    <row r="39" spans="1:4" ht="15.75" thickBot="1" x14ac:dyDescent="0.3">
      <c r="A39" s="18" t="s">
        <v>52</v>
      </c>
      <c r="B39" s="16">
        <f>+B21+B27+B37</f>
        <v>2741557.44</v>
      </c>
      <c r="D39" s="96">
        <f>+D21+D27+D37</f>
        <v>2786236.0700000003</v>
      </c>
    </row>
    <row r="40" spans="1:4" ht="15.75" thickTop="1" x14ac:dyDescent="0.25"/>
    <row r="41" spans="1:4" x14ac:dyDescent="0.25">
      <c r="B41" s="7">
        <f>+B14-B39</f>
        <v>0.39999999990686774</v>
      </c>
      <c r="D41" s="7">
        <f>+D14-D39</f>
        <v>-0.45000000018626451</v>
      </c>
    </row>
  </sheetData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9"/>
  <sheetViews>
    <sheetView view="pageBreakPreview" zoomScale="110" zoomScaleNormal="120" zoomScaleSheetLayoutView="110" workbookViewId="0">
      <selection activeCell="D6" sqref="D6"/>
    </sheetView>
  </sheetViews>
  <sheetFormatPr defaultColWidth="9.140625" defaultRowHeight="15" x14ac:dyDescent="0.25"/>
  <cols>
    <col min="1" max="1" width="52.7109375" style="7" customWidth="1"/>
    <col min="2" max="2" width="22.140625" style="7" bestFit="1" customWidth="1"/>
    <col min="3" max="3" width="9.140625" style="7"/>
    <col min="4" max="4" width="26.140625" style="7" bestFit="1" customWidth="1"/>
    <col min="5" max="5" width="9.140625" style="7"/>
    <col min="6" max="6" width="22.140625" style="7" bestFit="1" customWidth="1"/>
    <col min="7" max="16384" width="9.140625" style="7"/>
  </cols>
  <sheetData>
    <row r="1" spans="1:6" s="6" customFormat="1" ht="28.5" customHeight="1" x14ac:dyDescent="0.4">
      <c r="A1" s="100" t="s">
        <v>53</v>
      </c>
      <c r="B1" s="100"/>
      <c r="C1" s="100"/>
      <c r="D1" s="100"/>
      <c r="E1" s="100"/>
      <c r="F1" s="100"/>
    </row>
    <row r="2" spans="1:6" ht="26.25" x14ac:dyDescent="0.4">
      <c r="A2" s="100"/>
      <c r="B2" s="100"/>
      <c r="C2" s="100"/>
      <c r="D2" s="100"/>
      <c r="E2" s="100"/>
      <c r="F2" s="100"/>
    </row>
    <row r="3" spans="1:6" ht="26.25" x14ac:dyDescent="0.4">
      <c r="A3" s="101" t="s">
        <v>54</v>
      </c>
      <c r="B3" s="100" t="s">
        <v>1</v>
      </c>
      <c r="C3" s="100"/>
      <c r="D3" s="102" t="s">
        <v>159</v>
      </c>
      <c r="E3" s="100"/>
      <c r="F3" s="102" t="s">
        <v>158</v>
      </c>
    </row>
    <row r="4" spans="1:6" ht="26.25" x14ac:dyDescent="0.4">
      <c r="A4" s="100" t="s">
        <v>55</v>
      </c>
      <c r="B4" s="103">
        <v>214000</v>
      </c>
      <c r="C4" s="100"/>
      <c r="D4" s="100">
        <v>223607.99</v>
      </c>
      <c r="E4" s="100"/>
      <c r="F4" s="100">
        <f>214000+32000</f>
        <v>246000</v>
      </c>
    </row>
    <row r="5" spans="1:6" ht="26.25" x14ac:dyDescent="0.4">
      <c r="A5" s="100" t="s">
        <v>56</v>
      </c>
      <c r="B5" s="100">
        <v>80000</v>
      </c>
      <c r="C5" s="100"/>
      <c r="D5" s="100">
        <f>62395.95+30772.09</f>
        <v>93168.04</v>
      </c>
      <c r="E5" s="100"/>
      <c r="F5" s="100">
        <v>90000</v>
      </c>
    </row>
    <row r="6" spans="1:6" ht="26.25" x14ac:dyDescent="0.4">
      <c r="A6" s="100" t="s">
        <v>57</v>
      </c>
      <c r="B6" s="100">
        <v>1160000</v>
      </c>
      <c r="C6" s="100"/>
      <c r="D6" s="100">
        <f>610799.47+489862.3+30000</f>
        <v>1130661.77</v>
      </c>
      <c r="E6" s="100"/>
      <c r="F6" s="100">
        <v>1120000</v>
      </c>
    </row>
    <row r="7" spans="1:6" ht="26.25" x14ac:dyDescent="0.4">
      <c r="A7" s="100" t="s">
        <v>58</v>
      </c>
      <c r="B7" s="100">
        <v>17000</v>
      </c>
      <c r="C7" s="100"/>
      <c r="D7" s="100">
        <v>14112.54</v>
      </c>
      <c r="E7" s="100"/>
      <c r="F7" s="100">
        <v>14000</v>
      </c>
    </row>
    <row r="8" spans="1:6" ht="27" thickBot="1" x14ac:dyDescent="0.45">
      <c r="A8" s="100" t="s">
        <v>59</v>
      </c>
      <c r="B8" s="104">
        <f>SUM(B4:B7)</f>
        <v>1471000</v>
      </c>
      <c r="C8" s="100"/>
      <c r="D8" s="104">
        <f>SUM(D4:D7)</f>
        <v>1461550.34</v>
      </c>
      <c r="E8" s="100"/>
      <c r="F8" s="104">
        <f>SUM(F4:F7)</f>
        <v>1470000</v>
      </c>
    </row>
    <row r="9" spans="1:6" ht="26.25" x14ac:dyDescent="0.4">
      <c r="A9" s="100"/>
      <c r="B9" s="100"/>
      <c r="C9" s="100"/>
      <c r="D9" s="100"/>
      <c r="E9" s="100"/>
      <c r="F9" s="100"/>
    </row>
    <row r="10" spans="1:6" ht="26.25" x14ac:dyDescent="0.4">
      <c r="A10" s="100"/>
      <c r="B10" s="100"/>
      <c r="C10" s="100"/>
      <c r="D10" s="100"/>
      <c r="E10" s="100"/>
      <c r="F10" s="100"/>
    </row>
    <row r="11" spans="1:6" ht="26.25" x14ac:dyDescent="0.4">
      <c r="A11" s="101" t="s">
        <v>60</v>
      </c>
      <c r="B11" s="100"/>
      <c r="C11" s="100"/>
      <c r="D11" s="100"/>
      <c r="E11" s="100"/>
      <c r="F11" s="100"/>
    </row>
    <row r="12" spans="1:6" ht="26.25" x14ac:dyDescent="0.4">
      <c r="A12" s="100" t="s">
        <v>61</v>
      </c>
      <c r="B12" s="100">
        <v>2000</v>
      </c>
      <c r="C12" s="100"/>
      <c r="D12" s="100">
        <v>6337</v>
      </c>
      <c r="E12" s="100"/>
      <c r="F12" s="100">
        <v>6800</v>
      </c>
    </row>
    <row r="13" spans="1:6" ht="26.25" x14ac:dyDescent="0.4">
      <c r="A13" s="100" t="s">
        <v>62</v>
      </c>
      <c r="B13" s="100">
        <v>18000</v>
      </c>
      <c r="C13" s="100"/>
      <c r="D13" s="100">
        <v>13998.15</v>
      </c>
      <c r="E13" s="100"/>
      <c r="F13" s="100">
        <v>14000</v>
      </c>
    </row>
    <row r="14" spans="1:6" ht="26.25" x14ac:dyDescent="0.4">
      <c r="A14" s="100" t="s">
        <v>63</v>
      </c>
      <c r="B14" s="100">
        <v>15000</v>
      </c>
      <c r="C14" s="100"/>
      <c r="D14" s="100">
        <v>6786</v>
      </c>
      <c r="E14" s="100"/>
      <c r="F14" s="100">
        <v>15000</v>
      </c>
    </row>
    <row r="15" spans="1:6" ht="26.25" x14ac:dyDescent="0.4">
      <c r="A15" s="100" t="s">
        <v>64</v>
      </c>
      <c r="B15" s="100">
        <v>7000</v>
      </c>
      <c r="C15" s="100"/>
      <c r="D15" s="100">
        <v>4973.57</v>
      </c>
      <c r="E15" s="100"/>
      <c r="F15" s="100">
        <v>7000</v>
      </c>
    </row>
    <row r="16" spans="1:6" ht="27" thickBot="1" x14ac:dyDescent="0.45">
      <c r="A16" s="100" t="s">
        <v>65</v>
      </c>
      <c r="B16" s="104">
        <f>SUM(B12:B15)</f>
        <v>42000</v>
      </c>
      <c r="C16" s="100"/>
      <c r="D16" s="104">
        <f>SUM(D12:D15)</f>
        <v>32094.720000000001</v>
      </c>
      <c r="E16" s="100"/>
      <c r="F16" s="104">
        <f>SUM(F12:F15)</f>
        <v>42800</v>
      </c>
    </row>
    <row r="17" spans="1:6" ht="26.25" x14ac:dyDescent="0.4">
      <c r="A17" s="100"/>
      <c r="B17" s="100"/>
      <c r="C17" s="100"/>
      <c r="D17" s="100"/>
      <c r="E17" s="100"/>
      <c r="F17" s="100"/>
    </row>
    <row r="18" spans="1:6" ht="26.25" x14ac:dyDescent="0.4">
      <c r="A18" s="101" t="s">
        <v>66</v>
      </c>
      <c r="B18" s="100"/>
      <c r="C18" s="100"/>
      <c r="D18" s="100"/>
      <c r="E18" s="100"/>
      <c r="F18" s="100"/>
    </row>
    <row r="19" spans="1:6" ht="26.25" x14ac:dyDescent="0.4">
      <c r="A19" s="100" t="s">
        <v>67</v>
      </c>
      <c r="B19" s="100">
        <v>8000</v>
      </c>
      <c r="C19" s="100"/>
      <c r="D19" s="100">
        <v>7407.14</v>
      </c>
      <c r="E19" s="100"/>
      <c r="F19" s="100">
        <v>8000</v>
      </c>
    </row>
    <row r="20" spans="1:6" ht="26.25" x14ac:dyDescent="0.4">
      <c r="A20" s="100" t="s">
        <v>68</v>
      </c>
      <c r="B20" s="100">
        <v>45000</v>
      </c>
      <c r="C20" s="100"/>
      <c r="D20" s="100">
        <v>39875</v>
      </c>
      <c r="E20" s="100"/>
      <c r="F20" s="100"/>
    </row>
    <row r="21" spans="1:6" ht="27" thickBot="1" x14ac:dyDescent="0.45">
      <c r="A21" s="100" t="s">
        <v>69</v>
      </c>
      <c r="B21" s="104">
        <f>SUM(B19:B20)</f>
        <v>53000</v>
      </c>
      <c r="C21" s="100"/>
      <c r="D21" s="104">
        <f>SUM(D19:D20)</f>
        <v>47282.14</v>
      </c>
      <c r="E21" s="100"/>
      <c r="F21" s="104">
        <f>SUM(F19:F20)</f>
        <v>8000</v>
      </c>
    </row>
    <row r="22" spans="1:6" ht="26.25" x14ac:dyDescent="0.4">
      <c r="A22" s="100"/>
      <c r="B22" s="100"/>
      <c r="C22" s="100"/>
      <c r="D22" s="100"/>
      <c r="E22" s="100"/>
      <c r="F22" s="100"/>
    </row>
    <row r="23" spans="1:6" ht="26.25" x14ac:dyDescent="0.4">
      <c r="A23" s="101" t="s">
        <v>70</v>
      </c>
      <c r="B23" s="100"/>
      <c r="C23" s="100"/>
      <c r="D23" s="100"/>
      <c r="E23" s="100"/>
      <c r="F23" s="100"/>
    </row>
    <row r="24" spans="1:6" ht="26.25" x14ac:dyDescent="0.4">
      <c r="A24" s="100" t="s">
        <v>71</v>
      </c>
      <c r="B24" s="100">
        <v>14000</v>
      </c>
      <c r="C24" s="100"/>
      <c r="D24" s="100">
        <v>5919</v>
      </c>
      <c r="E24" s="100"/>
      <c r="F24" s="100">
        <v>8000</v>
      </c>
    </row>
    <row r="25" spans="1:6" ht="26.25" x14ac:dyDescent="0.4">
      <c r="A25" s="100" t="s">
        <v>72</v>
      </c>
      <c r="B25" s="100">
        <v>55000</v>
      </c>
      <c r="C25" s="100"/>
      <c r="D25" s="100">
        <v>37288</v>
      </c>
      <c r="E25" s="100"/>
      <c r="F25" s="100">
        <v>38000</v>
      </c>
    </row>
    <row r="26" spans="1:6" ht="26.25" x14ac:dyDescent="0.4">
      <c r="A26" s="100" t="s">
        <v>73</v>
      </c>
      <c r="B26" s="100">
        <v>43000</v>
      </c>
      <c r="C26" s="100"/>
      <c r="D26" s="100">
        <v>42534</v>
      </c>
      <c r="E26" s="100"/>
      <c r="F26" s="100">
        <v>69000</v>
      </c>
    </row>
    <row r="27" spans="1:6" ht="26.25" x14ac:dyDescent="0.4">
      <c r="A27" s="100" t="s">
        <v>74</v>
      </c>
      <c r="B27" s="100">
        <v>100000</v>
      </c>
      <c r="C27" s="100"/>
      <c r="D27" s="100">
        <v>209900</v>
      </c>
      <c r="E27" s="100"/>
      <c r="F27" s="100">
        <v>170000</v>
      </c>
    </row>
    <row r="28" spans="1:6" ht="26.25" x14ac:dyDescent="0.4">
      <c r="A28" s="100"/>
      <c r="B28" s="100"/>
      <c r="C28" s="100"/>
      <c r="D28" s="100"/>
      <c r="E28" s="100"/>
      <c r="F28" s="100"/>
    </row>
    <row r="29" spans="1:6" ht="26.25" x14ac:dyDescent="0.4">
      <c r="A29" s="100" t="s">
        <v>75</v>
      </c>
      <c r="B29" s="100">
        <v>0</v>
      </c>
      <c r="C29" s="100"/>
      <c r="D29" s="100"/>
      <c r="E29" s="100"/>
      <c r="F29" s="100"/>
    </row>
    <row r="30" spans="1:6" ht="26.25" x14ac:dyDescent="0.4">
      <c r="A30" s="100" t="s">
        <v>76</v>
      </c>
      <c r="B30" s="100">
        <v>-45000</v>
      </c>
      <c r="C30" s="100"/>
      <c r="D30" s="100">
        <v>-45000</v>
      </c>
      <c r="E30" s="100"/>
      <c r="F30" s="100">
        <v>-40000</v>
      </c>
    </row>
    <row r="31" spans="1:6" ht="26.25" x14ac:dyDescent="0.4">
      <c r="A31" s="100" t="s">
        <v>77</v>
      </c>
      <c r="B31" s="100">
        <v>25000</v>
      </c>
      <c r="C31" s="100"/>
      <c r="D31" s="100">
        <v>27577.57</v>
      </c>
      <c r="E31" s="100"/>
      <c r="F31" s="100">
        <v>25000</v>
      </c>
    </row>
    <row r="32" spans="1:6" ht="26.25" x14ac:dyDescent="0.4">
      <c r="A32" s="100" t="s">
        <v>78</v>
      </c>
      <c r="B32" s="100">
        <v>20000</v>
      </c>
      <c r="C32" s="100"/>
      <c r="D32" s="100">
        <v>32199.279999999999</v>
      </c>
      <c r="E32" s="100"/>
      <c r="F32" s="100">
        <v>20000</v>
      </c>
    </row>
    <row r="33" spans="1:7" ht="27" thickBot="1" x14ac:dyDescent="0.45">
      <c r="A33" s="100" t="s">
        <v>79</v>
      </c>
      <c r="B33" s="104">
        <f>SUM(B24:B32)</f>
        <v>212000</v>
      </c>
      <c r="C33" s="100"/>
      <c r="D33" s="104">
        <f>SUM(D24:D32)</f>
        <v>310417.84999999998</v>
      </c>
      <c r="E33" s="100"/>
      <c r="F33" s="104">
        <f>SUM(F24:F32)</f>
        <v>290000</v>
      </c>
      <c r="G33" s="6"/>
    </row>
    <row r="34" spans="1:7" ht="26.25" x14ac:dyDescent="0.4">
      <c r="A34" s="100"/>
      <c r="B34" s="100"/>
      <c r="C34" s="100"/>
      <c r="D34" s="100"/>
      <c r="E34" s="100"/>
      <c r="F34" s="100"/>
    </row>
    <row r="35" spans="1:7" ht="26.25" x14ac:dyDescent="0.4">
      <c r="A35" s="101" t="s">
        <v>80</v>
      </c>
      <c r="B35" s="100"/>
      <c r="C35" s="100"/>
      <c r="D35" s="100"/>
      <c r="E35" s="100"/>
      <c r="F35" s="100"/>
    </row>
    <row r="36" spans="1:7" ht="26.25" x14ac:dyDescent="0.4">
      <c r="A36" s="100" t="s">
        <v>81</v>
      </c>
      <c r="B36" s="100">
        <v>31000</v>
      </c>
      <c r="C36" s="100"/>
      <c r="D36" s="100">
        <v>25156.25</v>
      </c>
      <c r="E36" s="100"/>
      <c r="F36" s="100">
        <v>27000</v>
      </c>
    </row>
    <row r="37" spans="1:7" ht="27" thickBot="1" x14ac:dyDescent="0.45">
      <c r="A37" s="100" t="s">
        <v>82</v>
      </c>
      <c r="B37" s="104">
        <f>SUM(B36)</f>
        <v>31000</v>
      </c>
      <c r="C37" s="100"/>
      <c r="D37" s="104">
        <f>SUM(D36)</f>
        <v>25156.25</v>
      </c>
      <c r="E37" s="100"/>
      <c r="F37" s="104">
        <f>SUM(F36)</f>
        <v>27000</v>
      </c>
    </row>
    <row r="38" spans="1:7" ht="26.25" x14ac:dyDescent="0.4">
      <c r="A38" s="100"/>
      <c r="B38" s="100"/>
      <c r="C38" s="100"/>
      <c r="D38" s="100"/>
      <c r="E38" s="100"/>
      <c r="F38" s="100"/>
    </row>
    <row r="39" spans="1:7" ht="26.25" x14ac:dyDescent="0.4">
      <c r="A39" s="101" t="s">
        <v>83</v>
      </c>
      <c r="B39" s="100"/>
      <c r="C39" s="100"/>
      <c r="D39" s="100"/>
      <c r="E39" s="100"/>
      <c r="F39" s="100"/>
    </row>
    <row r="40" spans="1:7" ht="26.25" x14ac:dyDescent="0.4">
      <c r="A40" s="100" t="s">
        <v>84</v>
      </c>
      <c r="B40" s="100">
        <v>8000</v>
      </c>
      <c r="C40" s="100"/>
      <c r="D40" s="100">
        <v>2739.13</v>
      </c>
      <c r="E40" s="100"/>
      <c r="F40" s="100">
        <v>4000</v>
      </c>
    </row>
    <row r="41" spans="1:7" ht="26.25" x14ac:dyDescent="0.4">
      <c r="A41" s="100" t="s">
        <v>85</v>
      </c>
      <c r="B41" s="100">
        <v>6000</v>
      </c>
      <c r="C41" s="100"/>
      <c r="D41" s="100">
        <v>5608.35</v>
      </c>
      <c r="E41" s="100"/>
      <c r="F41" s="100">
        <v>6000</v>
      </c>
    </row>
    <row r="42" spans="1:7" ht="26.25" x14ac:dyDescent="0.4">
      <c r="A42" s="100" t="s">
        <v>86</v>
      </c>
      <c r="B42" s="100">
        <v>19000</v>
      </c>
      <c r="C42" s="100"/>
      <c r="D42" s="100">
        <v>17166.439999999999</v>
      </c>
      <c r="E42" s="100"/>
      <c r="F42" s="100">
        <v>18000</v>
      </c>
    </row>
    <row r="43" spans="1:7" ht="26.25" x14ac:dyDescent="0.4">
      <c r="A43" s="100" t="s">
        <v>87</v>
      </c>
      <c r="B43" s="100">
        <v>10000</v>
      </c>
      <c r="C43" s="100"/>
      <c r="D43" s="100">
        <v>6721.49</v>
      </c>
      <c r="E43" s="100"/>
      <c r="F43" s="100">
        <v>7000</v>
      </c>
    </row>
    <row r="44" spans="1:7" ht="26.25" x14ac:dyDescent="0.4">
      <c r="A44" s="100" t="s">
        <v>88</v>
      </c>
      <c r="B44" s="100">
        <v>6000</v>
      </c>
      <c r="C44" s="100"/>
      <c r="D44" s="100">
        <v>4187.54</v>
      </c>
      <c r="E44" s="100"/>
      <c r="F44" s="100">
        <v>5000</v>
      </c>
    </row>
    <row r="45" spans="1:7" ht="26.25" x14ac:dyDescent="0.4">
      <c r="A45" s="100" t="s">
        <v>89</v>
      </c>
      <c r="B45" s="100">
        <v>8000</v>
      </c>
      <c r="C45" s="100"/>
      <c r="D45" s="100">
        <v>52131.78</v>
      </c>
      <c r="E45" s="100"/>
      <c r="F45" s="100">
        <v>10000</v>
      </c>
    </row>
    <row r="46" spans="1:7" ht="26.25" x14ac:dyDescent="0.4">
      <c r="A46" s="100" t="s">
        <v>90</v>
      </c>
      <c r="B46" s="100">
        <v>15000</v>
      </c>
      <c r="C46" s="100"/>
      <c r="D46" s="100">
        <v>8685.33</v>
      </c>
      <c r="E46" s="100"/>
      <c r="F46" s="100">
        <v>9000</v>
      </c>
    </row>
    <row r="47" spans="1:7" ht="26.25" x14ac:dyDescent="0.4">
      <c r="A47" s="100" t="s">
        <v>91</v>
      </c>
      <c r="B47" s="100">
        <v>14000</v>
      </c>
      <c r="C47" s="100"/>
      <c r="D47" s="100">
        <v>13617.81</v>
      </c>
      <c r="E47" s="100"/>
      <c r="F47" s="100">
        <v>14000</v>
      </c>
    </row>
    <row r="48" spans="1:7" ht="26.25" x14ac:dyDescent="0.4">
      <c r="A48" s="100" t="s">
        <v>92</v>
      </c>
      <c r="B48" s="100">
        <v>5000</v>
      </c>
      <c r="C48" s="100"/>
      <c r="D48" s="100">
        <v>13068.15</v>
      </c>
      <c r="E48" s="100"/>
      <c r="F48" s="100">
        <v>14000</v>
      </c>
    </row>
    <row r="49" spans="1:6" ht="26.25" x14ac:dyDescent="0.4">
      <c r="A49" s="100" t="s">
        <v>93</v>
      </c>
      <c r="B49" s="100">
        <v>10000</v>
      </c>
      <c r="C49" s="100"/>
      <c r="D49" s="100"/>
      <c r="E49" s="100"/>
      <c r="F49" s="100"/>
    </row>
    <row r="50" spans="1:6" ht="27" thickBot="1" x14ac:dyDescent="0.45">
      <c r="A50" s="100" t="s">
        <v>94</v>
      </c>
      <c r="B50" s="104">
        <f>SUM(B40:B49)</f>
        <v>101000</v>
      </c>
      <c r="C50" s="100"/>
      <c r="D50" s="104">
        <f>SUM(D40:D49)</f>
        <v>123926.01999999999</v>
      </c>
      <c r="E50" s="100"/>
      <c r="F50" s="104">
        <f>SUM(F40:F49)</f>
        <v>87000</v>
      </c>
    </row>
    <row r="51" spans="1:6" ht="26.25" x14ac:dyDescent="0.4">
      <c r="A51" s="100"/>
      <c r="B51" s="100"/>
      <c r="C51" s="100"/>
      <c r="D51" s="100"/>
      <c r="E51" s="100"/>
      <c r="F51" s="100"/>
    </row>
    <row r="52" spans="1:6" ht="26.25" x14ac:dyDescent="0.4">
      <c r="A52" s="100"/>
      <c r="B52" s="100"/>
      <c r="C52" s="100"/>
      <c r="D52" s="100"/>
      <c r="E52" s="100"/>
      <c r="F52" s="100"/>
    </row>
    <row r="53" spans="1:6" ht="26.25" x14ac:dyDescent="0.4">
      <c r="A53" s="101" t="s">
        <v>95</v>
      </c>
      <c r="B53" s="100"/>
      <c r="C53" s="100"/>
      <c r="D53" s="100"/>
      <c r="E53" s="100"/>
      <c r="F53" s="100"/>
    </row>
    <row r="54" spans="1:6" ht="26.25" x14ac:dyDescent="0.4">
      <c r="A54" s="100" t="s">
        <v>96</v>
      </c>
      <c r="B54" s="100">
        <v>54000</v>
      </c>
      <c r="C54" s="100"/>
      <c r="D54" s="100">
        <v>54000</v>
      </c>
      <c r="E54" s="100"/>
      <c r="F54" s="100">
        <v>54000</v>
      </c>
    </row>
    <row r="55" spans="1:6" ht="26.25" x14ac:dyDescent="0.4">
      <c r="A55" s="100" t="s">
        <v>97</v>
      </c>
      <c r="B55" s="100">
        <v>27000</v>
      </c>
      <c r="C55" s="100"/>
      <c r="D55" s="100">
        <v>14653.74</v>
      </c>
      <c r="E55" s="100"/>
      <c r="F55" s="100">
        <v>15000</v>
      </c>
    </row>
    <row r="56" spans="1:6" ht="26.25" x14ac:dyDescent="0.4">
      <c r="A56" s="100" t="s">
        <v>98</v>
      </c>
      <c r="B56" s="100">
        <v>6000</v>
      </c>
      <c r="C56" s="100"/>
      <c r="D56" s="100">
        <v>4463.37</v>
      </c>
      <c r="E56" s="100"/>
      <c r="F56" s="100">
        <v>6000</v>
      </c>
    </row>
    <row r="57" spans="1:6" ht="27" thickBot="1" x14ac:dyDescent="0.45">
      <c r="A57" s="100" t="s">
        <v>99</v>
      </c>
      <c r="B57" s="104">
        <f>SUM(B54:B56)</f>
        <v>87000</v>
      </c>
      <c r="C57" s="100"/>
      <c r="D57" s="104">
        <f>SUM(D54:D56)</f>
        <v>73117.11</v>
      </c>
      <c r="E57" s="100"/>
      <c r="F57" s="104">
        <f>SUM(F54:F56)</f>
        <v>75000</v>
      </c>
    </row>
    <row r="58" spans="1:6" ht="26.25" x14ac:dyDescent="0.4">
      <c r="A58" s="100"/>
      <c r="B58" s="100"/>
      <c r="C58" s="100"/>
      <c r="D58" s="100"/>
      <c r="E58" s="100"/>
      <c r="F58" s="100"/>
    </row>
    <row r="59" spans="1:6" ht="26.25" x14ac:dyDescent="0.4">
      <c r="A59" s="101" t="s">
        <v>100</v>
      </c>
      <c r="B59" s="100"/>
      <c r="C59" s="100"/>
      <c r="D59" s="100"/>
      <c r="E59" s="100"/>
      <c r="F59" s="100"/>
    </row>
    <row r="60" spans="1:6" ht="26.25" x14ac:dyDescent="0.4">
      <c r="A60" s="100" t="s">
        <v>17</v>
      </c>
      <c r="B60" s="100">
        <v>11000</v>
      </c>
      <c r="C60" s="100"/>
      <c r="D60" s="100">
        <v>11250</v>
      </c>
      <c r="E60" s="100"/>
      <c r="F60" s="100">
        <v>12000</v>
      </c>
    </row>
    <row r="61" spans="1:6" ht="27" thickBot="1" x14ac:dyDescent="0.45">
      <c r="A61" s="100" t="s">
        <v>101</v>
      </c>
      <c r="B61" s="104">
        <v>11000</v>
      </c>
      <c r="C61" s="100"/>
      <c r="D61" s="104">
        <f>SUM(D60)</f>
        <v>11250</v>
      </c>
      <c r="E61" s="100"/>
      <c r="F61" s="104">
        <f>SUM(F60)</f>
        <v>12000</v>
      </c>
    </row>
    <row r="63" spans="1:6" x14ac:dyDescent="0.25">
      <c r="A63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9" spans="1:1" x14ac:dyDescent="0.25">
      <c r="A79" s="10"/>
    </row>
  </sheetData>
  <phoneticPr fontId="5" type="noConversion"/>
  <pageMargins left="0.25" right="0.25" top="0.75" bottom="0.75" header="0.3" footer="0.3"/>
  <pageSetup paperSize="9" scale="46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2"/>
  <sheetViews>
    <sheetView zoomScaleNormal="100" workbookViewId="0">
      <selection activeCell="G59" sqref="G59"/>
    </sheetView>
  </sheetViews>
  <sheetFormatPr defaultColWidth="9.140625" defaultRowHeight="15" x14ac:dyDescent="0.25"/>
  <cols>
    <col min="1" max="1" width="35.140625" style="2" bestFit="1" customWidth="1"/>
    <col min="2" max="2" width="11.5703125" style="2" bestFit="1" customWidth="1"/>
    <col min="3" max="3" width="9.140625" style="2"/>
    <col min="4" max="4" width="11.5703125" style="2" bestFit="1" customWidth="1"/>
    <col min="5" max="5" width="9.140625" style="2"/>
    <col min="6" max="6" width="11.5703125" style="2" bestFit="1" customWidth="1"/>
    <col min="7" max="16384" width="9.140625" style="2"/>
  </cols>
  <sheetData>
    <row r="1" spans="1:6" s="1" customFormat="1" ht="46.5" customHeight="1" x14ac:dyDescent="0.3">
      <c r="A1" s="1" t="s">
        <v>102</v>
      </c>
    </row>
    <row r="3" spans="1:6" s="3" customFormat="1" ht="18.75" x14ac:dyDescent="0.3">
      <c r="A3" s="17" t="s">
        <v>160</v>
      </c>
    </row>
    <row r="4" spans="1:6" x14ac:dyDescent="0.25">
      <c r="B4" s="2">
        <v>2023</v>
      </c>
      <c r="D4" s="2">
        <v>2024</v>
      </c>
      <c r="F4" s="2">
        <v>2025</v>
      </c>
    </row>
    <row r="5" spans="1:6" x14ac:dyDescent="0.25">
      <c r="A5" s="18" t="s">
        <v>2</v>
      </c>
      <c r="B5" s="7"/>
      <c r="C5" s="7"/>
      <c r="D5" s="7"/>
      <c r="E5" s="7"/>
      <c r="F5" s="7"/>
    </row>
    <row r="6" spans="1:6" x14ac:dyDescent="0.25">
      <c r="A6" s="2" t="s">
        <v>103</v>
      </c>
      <c r="B6" s="7">
        <f>54000+70000+54000+7800+7000+6000</f>
        <v>198800</v>
      </c>
      <c r="C6" s="7"/>
      <c r="D6" s="7">
        <f>60000+84000+54000+7800-6000</f>
        <v>199800</v>
      </c>
      <c r="E6" s="7"/>
      <c r="F6" s="7">
        <v>199800</v>
      </c>
    </row>
    <row r="7" spans="1:6" x14ac:dyDescent="0.25">
      <c r="A7" s="2" t="s">
        <v>104</v>
      </c>
      <c r="B7" s="7">
        <v>463.02</v>
      </c>
      <c r="C7" s="7"/>
      <c r="D7" s="7">
        <v>1214.6199999999999</v>
      </c>
      <c r="E7" s="7"/>
      <c r="F7" s="7">
        <v>189.48</v>
      </c>
    </row>
    <row r="8" spans="1:6" x14ac:dyDescent="0.25">
      <c r="A8" s="2" t="s">
        <v>105</v>
      </c>
      <c r="B8" s="7"/>
      <c r="C8" s="7"/>
      <c r="D8" s="7"/>
      <c r="E8" s="7"/>
      <c r="F8" s="7"/>
    </row>
    <row r="9" spans="1:6" ht="15.75" thickBot="1" x14ac:dyDescent="0.3">
      <c r="A9" s="18" t="s">
        <v>8</v>
      </c>
      <c r="B9" s="16">
        <f>SUM(B6:B8)</f>
        <v>199263.02</v>
      </c>
      <c r="C9" s="7"/>
      <c r="D9" s="16">
        <f>SUM(D6:D8)</f>
        <v>201014.62</v>
      </c>
      <c r="E9" s="7"/>
      <c r="F9" s="16">
        <f>SUM(F6:F8)</f>
        <v>199989.48</v>
      </c>
    </row>
    <row r="10" spans="1:6" ht="15.75" thickTop="1" x14ac:dyDescent="0.25">
      <c r="B10" s="7"/>
      <c r="C10" s="7"/>
      <c r="D10" s="7"/>
      <c r="E10" s="7"/>
      <c r="F10" s="7"/>
    </row>
    <row r="11" spans="1:6" x14ac:dyDescent="0.25">
      <c r="A11" s="18" t="s">
        <v>9</v>
      </c>
      <c r="B11" s="7"/>
      <c r="C11" s="7"/>
      <c r="D11" s="7"/>
      <c r="E11" s="7"/>
      <c r="F11" s="7"/>
    </row>
    <row r="12" spans="1:6" x14ac:dyDescent="0.25">
      <c r="A12" s="2" t="s">
        <v>106</v>
      </c>
      <c r="B12" s="7">
        <v>15000</v>
      </c>
      <c r="C12" s="7"/>
      <c r="D12" s="7">
        <v>15000</v>
      </c>
      <c r="E12" s="7"/>
      <c r="F12" s="7">
        <v>15000</v>
      </c>
    </row>
    <row r="13" spans="1:6" x14ac:dyDescent="0.25">
      <c r="A13" s="2" t="s">
        <v>17</v>
      </c>
      <c r="B13" s="7">
        <v>9125</v>
      </c>
      <c r="C13" s="7"/>
      <c r="D13" s="7">
        <v>9125</v>
      </c>
      <c r="E13" s="7"/>
      <c r="F13" s="7">
        <v>9375</v>
      </c>
    </row>
    <row r="14" spans="1:6" x14ac:dyDescent="0.25">
      <c r="A14" s="2" t="s">
        <v>107</v>
      </c>
      <c r="B14" s="7"/>
      <c r="C14" s="7"/>
      <c r="D14" s="7"/>
      <c r="E14" s="7"/>
      <c r="F14" s="7"/>
    </row>
    <row r="15" spans="1:6" x14ac:dyDescent="0.25">
      <c r="A15" s="2" t="s">
        <v>108</v>
      </c>
      <c r="B15" s="7"/>
      <c r="C15" s="7"/>
      <c r="D15" s="7"/>
      <c r="E15" s="7"/>
      <c r="F15" s="7"/>
    </row>
    <row r="16" spans="1:6" x14ac:dyDescent="0.25">
      <c r="B16" s="7"/>
      <c r="C16" s="7"/>
      <c r="D16" s="7"/>
      <c r="E16" s="7"/>
      <c r="F16" s="7"/>
    </row>
    <row r="17" spans="1:6" x14ac:dyDescent="0.25">
      <c r="A17" s="18" t="s">
        <v>109</v>
      </c>
      <c r="B17" s="7"/>
      <c r="C17" s="7"/>
      <c r="D17" s="7"/>
      <c r="E17" s="7"/>
      <c r="F17" s="7"/>
    </row>
    <row r="18" spans="1:6" x14ac:dyDescent="0.25">
      <c r="A18" s="2" t="s">
        <v>110</v>
      </c>
      <c r="B18" s="7">
        <v>900</v>
      </c>
      <c r="C18" s="7"/>
      <c r="D18" s="7">
        <v>600</v>
      </c>
      <c r="E18" s="7"/>
      <c r="F18" s="7">
        <v>550</v>
      </c>
    </row>
    <row r="19" spans="1:6" x14ac:dyDescent="0.25">
      <c r="A19" s="2" t="s">
        <v>111</v>
      </c>
      <c r="B19" s="7">
        <v>29071.48</v>
      </c>
      <c r="C19" s="7"/>
      <c r="D19" s="7">
        <f>27572.62-600</f>
        <v>26972.62</v>
      </c>
      <c r="E19" s="7"/>
      <c r="F19" s="7">
        <v>34079</v>
      </c>
    </row>
    <row r="20" spans="1:6" x14ac:dyDescent="0.25">
      <c r="A20" s="2" t="s">
        <v>98</v>
      </c>
      <c r="B20" s="7">
        <f>147319.74-18000</f>
        <v>129319.73999999999</v>
      </c>
      <c r="C20" s="7"/>
      <c r="D20" s="7">
        <v>85275.44</v>
      </c>
      <c r="E20" s="7"/>
      <c r="F20" s="7">
        <v>42952.13</v>
      </c>
    </row>
    <row r="21" spans="1:6" x14ac:dyDescent="0.25">
      <c r="A21" s="2" t="s">
        <v>90</v>
      </c>
      <c r="B21" s="7">
        <v>13084.6</v>
      </c>
      <c r="C21" s="7"/>
      <c r="D21" s="7">
        <v>15724.82</v>
      </c>
      <c r="E21" s="7"/>
      <c r="F21" s="7">
        <v>15724.82</v>
      </c>
    </row>
    <row r="22" spans="1:6" x14ac:dyDescent="0.25">
      <c r="A22" s="2" t="s">
        <v>97</v>
      </c>
      <c r="B22" s="7">
        <v>15115.24</v>
      </c>
      <c r="C22" s="7"/>
      <c r="D22" s="7">
        <v>16843.96</v>
      </c>
      <c r="E22" s="7"/>
      <c r="F22" s="7">
        <v>17809.62</v>
      </c>
    </row>
    <row r="23" spans="1:6" x14ac:dyDescent="0.25">
      <c r="A23" s="2" t="s">
        <v>112</v>
      </c>
      <c r="B23" s="7">
        <f>10735.29</f>
        <v>10735.29</v>
      </c>
      <c r="C23" s="7"/>
      <c r="D23" s="7">
        <v>10786.45</v>
      </c>
      <c r="E23" s="7"/>
      <c r="F23" s="7">
        <v>9769</v>
      </c>
    </row>
    <row r="24" spans="1:6" x14ac:dyDescent="0.25">
      <c r="B24" s="7"/>
      <c r="C24" s="7"/>
      <c r="D24" s="7"/>
      <c r="E24" s="7"/>
      <c r="F24" s="7"/>
    </row>
    <row r="25" spans="1:6" ht="15.75" thickBot="1" x14ac:dyDescent="0.3">
      <c r="A25" s="18" t="s">
        <v>18</v>
      </c>
      <c r="B25" s="8">
        <f>SUM(B12:B24)</f>
        <v>222351.34999999998</v>
      </c>
      <c r="C25" s="7"/>
      <c r="D25" s="8">
        <f>SUM(D12:D24)</f>
        <v>180328.29</v>
      </c>
      <c r="E25" s="7"/>
      <c r="F25" s="8">
        <f>SUM(F12:F24)</f>
        <v>145259.57</v>
      </c>
    </row>
    <row r="26" spans="1:6" x14ac:dyDescent="0.25">
      <c r="B26" s="7"/>
      <c r="C26" s="7"/>
      <c r="D26" s="7"/>
      <c r="E26" s="7"/>
      <c r="F26" s="7"/>
    </row>
    <row r="27" spans="1:6" ht="15.75" thickBot="1" x14ac:dyDescent="0.3">
      <c r="A27" s="18" t="s">
        <v>19</v>
      </c>
      <c r="B27" s="8">
        <f>+B9-B25</f>
        <v>-23088.329999999987</v>
      </c>
      <c r="C27" s="7"/>
      <c r="D27" s="16">
        <f>+D9-D25</f>
        <v>20686.329999999987</v>
      </c>
      <c r="E27" s="7"/>
      <c r="F27" s="16">
        <f>+F9-F25</f>
        <v>54729.91</v>
      </c>
    </row>
    <row r="28" spans="1:6" x14ac:dyDescent="0.25">
      <c r="A28" s="18"/>
      <c r="B28" s="7"/>
      <c r="C28" s="7"/>
      <c r="D28" s="7"/>
      <c r="E28" s="7"/>
      <c r="F28" s="7"/>
    </row>
    <row r="29" spans="1:6" customFormat="1" ht="12.75" x14ac:dyDescent="0.2">
      <c r="B29" s="9"/>
      <c r="C29" s="9"/>
      <c r="D29" s="9"/>
      <c r="E29" s="9"/>
      <c r="F29" s="9"/>
    </row>
    <row r="30" spans="1:6" s="1" customFormat="1" ht="18.75" x14ac:dyDescent="0.3">
      <c r="A30" s="1" t="s">
        <v>161</v>
      </c>
      <c r="B30" s="70"/>
      <c r="D30" s="70"/>
    </row>
    <row r="31" spans="1:6" x14ac:dyDescent="0.25">
      <c r="B31" s="65"/>
      <c r="D31" s="65"/>
    </row>
    <row r="32" spans="1:6" x14ac:dyDescent="0.25">
      <c r="A32" s="18" t="s">
        <v>25</v>
      </c>
      <c r="B32" s="65"/>
      <c r="D32" s="65"/>
    </row>
    <row r="33" spans="1:6" x14ac:dyDescent="0.25">
      <c r="A33" s="18" t="s">
        <v>113</v>
      </c>
      <c r="B33" s="65"/>
      <c r="D33" s="65"/>
    </row>
    <row r="34" spans="1:6" x14ac:dyDescent="0.25">
      <c r="A34" s="2" t="s">
        <v>114</v>
      </c>
      <c r="B34" s="7">
        <v>1263286</v>
      </c>
      <c r="C34" s="7"/>
      <c r="D34" s="7">
        <v>1263286</v>
      </c>
      <c r="E34" s="7"/>
      <c r="F34" s="7">
        <v>1263286</v>
      </c>
    </row>
    <row r="35" spans="1:6" x14ac:dyDescent="0.25">
      <c r="A35" s="2" t="s">
        <v>115</v>
      </c>
      <c r="B35" s="7">
        <v>340777.61</v>
      </c>
      <c r="C35" s="7"/>
      <c r="D35" s="7">
        <v>340777.61</v>
      </c>
      <c r="E35" s="7"/>
      <c r="F35" s="7">
        <v>340777.61</v>
      </c>
    </row>
    <row r="36" spans="1:6" x14ac:dyDescent="0.25">
      <c r="A36" s="2" t="s">
        <v>116</v>
      </c>
      <c r="B36" s="7">
        <v>-175111</v>
      </c>
      <c r="C36" s="7"/>
      <c r="D36" s="7">
        <v>-175111</v>
      </c>
      <c r="E36" s="7"/>
      <c r="F36" s="7">
        <v>-175111</v>
      </c>
    </row>
    <row r="37" spans="1:6" ht="15.75" thickBot="1" x14ac:dyDescent="0.3">
      <c r="A37" s="2" t="s">
        <v>117</v>
      </c>
      <c r="B37" s="8">
        <f>SUM(B34:B36)</f>
        <v>1428952.6099999999</v>
      </c>
      <c r="C37" s="7"/>
      <c r="D37" s="8">
        <f>SUM(D34:D36)</f>
        <v>1428952.6099999999</v>
      </c>
      <c r="E37" s="7"/>
      <c r="F37" s="8">
        <f>SUM(F34:F36)</f>
        <v>1428952.6099999999</v>
      </c>
    </row>
    <row r="38" spans="1:6" x14ac:dyDescent="0.25">
      <c r="B38" s="7"/>
      <c r="C38" s="7"/>
      <c r="D38" s="7"/>
      <c r="E38" s="7"/>
      <c r="F38" s="7"/>
    </row>
    <row r="39" spans="1:6" x14ac:dyDescent="0.25">
      <c r="A39" s="18" t="s">
        <v>118</v>
      </c>
      <c r="B39" s="7"/>
      <c r="C39" s="7"/>
      <c r="D39" s="7"/>
      <c r="E39" s="7"/>
      <c r="F39" s="7"/>
    </row>
    <row r="40" spans="1:6" x14ac:dyDescent="0.25">
      <c r="A40" s="2" t="s">
        <v>33</v>
      </c>
      <c r="B40" s="7">
        <v>110729.88</v>
      </c>
      <c r="C40" s="7"/>
      <c r="D40" s="7">
        <v>104370.98</v>
      </c>
      <c r="E40" s="7"/>
      <c r="F40" s="7">
        <v>149805</v>
      </c>
    </row>
    <row r="41" spans="1:6" x14ac:dyDescent="0.25">
      <c r="A41" s="2" t="s">
        <v>119</v>
      </c>
      <c r="B41" s="7">
        <v>6000</v>
      </c>
      <c r="C41" s="7"/>
      <c r="D41" s="7">
        <v>0</v>
      </c>
      <c r="E41" s="7"/>
      <c r="F41" s="7">
        <v>0</v>
      </c>
    </row>
    <row r="42" spans="1:6" ht="15.75" thickBot="1" x14ac:dyDescent="0.3">
      <c r="A42" s="18" t="s">
        <v>120</v>
      </c>
      <c r="B42" s="8">
        <f>SUM(B40:B41)</f>
        <v>116729.88</v>
      </c>
      <c r="C42" s="7"/>
      <c r="D42" s="8">
        <f>SUM(D40:D41)</f>
        <v>104370.98</v>
      </c>
      <c r="E42" s="7"/>
      <c r="F42" s="8">
        <f>SUM(F40:F41)</f>
        <v>149805</v>
      </c>
    </row>
    <row r="43" spans="1:6" x14ac:dyDescent="0.25">
      <c r="A43" s="18"/>
      <c r="B43" s="7"/>
      <c r="C43" s="7"/>
      <c r="D43" s="7"/>
      <c r="E43" s="7"/>
      <c r="F43" s="7"/>
    </row>
    <row r="44" spans="1:6" ht="15.75" thickBot="1" x14ac:dyDescent="0.3">
      <c r="A44" s="18" t="s">
        <v>34</v>
      </c>
      <c r="B44" s="16">
        <f>+B37+B42</f>
        <v>1545682.4899999998</v>
      </c>
      <c r="C44" s="7"/>
      <c r="D44" s="16">
        <f>+D37+D42</f>
        <v>1533323.5899999999</v>
      </c>
      <c r="E44" s="7"/>
      <c r="F44" s="16">
        <f>+F37+F42</f>
        <v>1578757.6099999999</v>
      </c>
    </row>
    <row r="45" spans="1:6" ht="15.75" thickTop="1" x14ac:dyDescent="0.25">
      <c r="B45" s="7"/>
      <c r="C45" s="7"/>
      <c r="D45" s="7"/>
      <c r="E45" s="7"/>
      <c r="F45" s="7"/>
    </row>
    <row r="46" spans="1:6" x14ac:dyDescent="0.25">
      <c r="A46" s="18" t="s">
        <v>121</v>
      </c>
      <c r="B46" s="7"/>
      <c r="C46" s="7"/>
      <c r="D46" s="7"/>
      <c r="E46" s="7"/>
      <c r="F46" s="7"/>
    </row>
    <row r="47" spans="1:6" x14ac:dyDescent="0.25">
      <c r="A47" s="18" t="s">
        <v>122</v>
      </c>
      <c r="B47" s="7"/>
      <c r="C47" s="7"/>
      <c r="D47" s="7"/>
      <c r="E47" s="7"/>
      <c r="F47" s="7"/>
    </row>
    <row r="48" spans="1:6" x14ac:dyDescent="0.25">
      <c r="A48" s="2" t="s">
        <v>36</v>
      </c>
      <c r="B48" s="7">
        <v>1308514.57</v>
      </c>
      <c r="C48" s="7"/>
      <c r="D48" s="7">
        <v>1285426.24</v>
      </c>
      <c r="E48" s="7"/>
      <c r="F48" s="7">
        <f>+D50</f>
        <v>1306112.57</v>
      </c>
    </row>
    <row r="49" spans="1:6" x14ac:dyDescent="0.25">
      <c r="A49" s="2" t="s">
        <v>19</v>
      </c>
      <c r="B49" s="7">
        <f>+B27</f>
        <v>-23088.329999999987</v>
      </c>
      <c r="C49" s="7"/>
      <c r="D49" s="7">
        <f>+D27</f>
        <v>20686.329999999987</v>
      </c>
      <c r="E49" s="7"/>
      <c r="F49" s="7">
        <f>F27</f>
        <v>54729.91</v>
      </c>
    </row>
    <row r="50" spans="1:6" ht="15.75" thickBot="1" x14ac:dyDescent="0.3">
      <c r="A50" s="18" t="s">
        <v>38</v>
      </c>
      <c r="B50" s="8">
        <f>SUM(B48:B49)</f>
        <v>1285426.24</v>
      </c>
      <c r="C50" s="7"/>
      <c r="D50" s="8">
        <f>SUM(D48:D49)</f>
        <v>1306112.57</v>
      </c>
      <c r="E50" s="7"/>
      <c r="F50" s="8">
        <f>SUM(F48:F49)</f>
        <v>1360842.48</v>
      </c>
    </row>
    <row r="51" spans="1:6" x14ac:dyDescent="0.25">
      <c r="B51" s="7"/>
      <c r="C51" s="7"/>
      <c r="D51" s="7"/>
      <c r="E51" s="7"/>
      <c r="F51" s="7"/>
    </row>
    <row r="52" spans="1:6" x14ac:dyDescent="0.25">
      <c r="A52" s="18" t="s">
        <v>44</v>
      </c>
      <c r="B52" s="7"/>
      <c r="C52" s="7"/>
      <c r="D52" s="7"/>
      <c r="E52" s="7"/>
      <c r="F52" s="7"/>
    </row>
    <row r="53" spans="1:6" x14ac:dyDescent="0.25">
      <c r="A53" s="2" t="s">
        <v>31</v>
      </c>
      <c r="B53" s="7">
        <v>36450</v>
      </c>
      <c r="C53" s="7"/>
      <c r="D53" s="7">
        <v>36450</v>
      </c>
      <c r="E53" s="7"/>
      <c r="F53" s="7">
        <v>36450</v>
      </c>
    </row>
    <row r="54" spans="1:6" x14ac:dyDescent="0.25">
      <c r="A54" s="2" t="s">
        <v>123</v>
      </c>
      <c r="B54" s="7">
        <v>219306.25</v>
      </c>
      <c r="C54" s="7"/>
      <c r="D54" s="7">
        <v>186261.02</v>
      </c>
      <c r="E54" s="7"/>
      <c r="F54" s="7">
        <v>176966</v>
      </c>
    </row>
    <row r="55" spans="1:6" x14ac:dyDescent="0.25">
      <c r="A55" s="2" t="s">
        <v>47</v>
      </c>
      <c r="B55" s="7"/>
      <c r="C55" s="7"/>
      <c r="D55" s="7"/>
      <c r="E55" s="7"/>
      <c r="F55" s="7"/>
    </row>
    <row r="56" spans="1:6" x14ac:dyDescent="0.25">
      <c r="A56" s="2" t="s">
        <v>124</v>
      </c>
      <c r="B56" s="7">
        <v>4500</v>
      </c>
      <c r="C56" s="7"/>
      <c r="D56" s="7">
        <v>4500</v>
      </c>
      <c r="E56" s="7"/>
      <c r="F56" s="7">
        <v>4500</v>
      </c>
    </row>
    <row r="57" spans="1:6" ht="15.75" thickBot="1" x14ac:dyDescent="0.3">
      <c r="A57" s="18" t="s">
        <v>51</v>
      </c>
      <c r="B57" s="8">
        <f>SUM(B53:B56)</f>
        <v>260256.25</v>
      </c>
      <c r="C57" s="7"/>
      <c r="D57" s="8">
        <f>SUM(D53:D56)</f>
        <v>227211.02</v>
      </c>
      <c r="E57" s="7"/>
      <c r="F57" s="8">
        <f>SUM(F53:F56)</f>
        <v>217916</v>
      </c>
    </row>
    <row r="58" spans="1:6" x14ac:dyDescent="0.25">
      <c r="B58" s="7"/>
      <c r="C58" s="7"/>
      <c r="D58" s="7"/>
      <c r="E58" s="7"/>
      <c r="F58" s="7"/>
    </row>
    <row r="59" spans="1:6" ht="15.75" thickBot="1" x14ac:dyDescent="0.3">
      <c r="A59" s="18" t="s">
        <v>125</v>
      </c>
      <c r="B59" s="16">
        <f>+B50+B57</f>
        <v>1545682.49</v>
      </c>
      <c r="C59" s="7"/>
      <c r="D59" s="16">
        <f>+D50+D57</f>
        <v>1533323.59</v>
      </c>
      <c r="E59" s="7"/>
      <c r="F59" s="16">
        <f>+F50+F57</f>
        <v>1578758.48</v>
      </c>
    </row>
    <row r="60" spans="1:6" ht="15.75" thickTop="1" x14ac:dyDescent="0.25">
      <c r="B60" s="65"/>
      <c r="D60" s="65"/>
    </row>
    <row r="61" spans="1:6" x14ac:dyDescent="0.25">
      <c r="A61" s="18"/>
      <c r="B61" s="65"/>
    </row>
    <row r="62" spans="1:6" x14ac:dyDescent="0.25">
      <c r="B62" s="65">
        <f>+B44-B59</f>
        <v>0</v>
      </c>
      <c r="D62" s="65">
        <f>+D44-D59</f>
        <v>0</v>
      </c>
      <c r="F62" s="7">
        <f>+F44-F59</f>
        <v>-0.87000000011175871</v>
      </c>
    </row>
  </sheetData>
  <phoneticPr fontId="5" type="noConversion"/>
  <pageMargins left="0.75" right="0.75" top="1" bottom="1" header="0" footer="0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3"/>
  <sheetViews>
    <sheetView zoomScaleNormal="100" workbookViewId="0">
      <selection activeCell="E1" sqref="E1"/>
    </sheetView>
  </sheetViews>
  <sheetFormatPr defaultRowHeight="12.75" x14ac:dyDescent="0.2"/>
  <cols>
    <col min="1" max="1" width="37.42578125" customWidth="1"/>
    <col min="2" max="2" width="11.28515625" bestFit="1" customWidth="1"/>
    <col min="6" max="6" width="11.28515625" bestFit="1" customWidth="1"/>
    <col min="8" max="8" width="11.28515625" bestFit="1" customWidth="1"/>
  </cols>
  <sheetData>
    <row r="1" spans="1:8" s="1" customFormat="1" ht="46.5" customHeight="1" x14ac:dyDescent="0.3">
      <c r="A1" s="19" t="s">
        <v>126</v>
      </c>
    </row>
    <row r="2" spans="1:8" s="2" customFormat="1" ht="15" x14ac:dyDescent="0.25"/>
    <row r="3" spans="1:8" s="3" customFormat="1" ht="18.75" x14ac:dyDescent="0.3">
      <c r="A3" s="36" t="s">
        <v>127</v>
      </c>
    </row>
    <row r="4" spans="1:8" s="3" customFormat="1" ht="18.75" x14ac:dyDescent="0.3">
      <c r="A4" s="11"/>
    </row>
    <row r="5" spans="1:8" x14ac:dyDescent="0.2">
      <c r="B5">
        <v>2022</v>
      </c>
      <c r="D5">
        <v>2023</v>
      </c>
      <c r="F5">
        <v>2024</v>
      </c>
      <c r="H5">
        <v>2025</v>
      </c>
    </row>
    <row r="6" spans="1:8" x14ac:dyDescent="0.2">
      <c r="A6" s="12" t="s">
        <v>128</v>
      </c>
    </row>
    <row r="7" spans="1:8" x14ac:dyDescent="0.2">
      <c r="A7" t="s">
        <v>129</v>
      </c>
      <c r="B7" s="75">
        <v>15747.2</v>
      </c>
      <c r="C7" s="76"/>
      <c r="D7" s="76">
        <v>0</v>
      </c>
      <c r="E7" s="76"/>
      <c r="F7" s="76">
        <v>0</v>
      </c>
      <c r="H7" s="92">
        <v>0</v>
      </c>
    </row>
    <row r="8" spans="1:8" x14ac:dyDescent="0.2">
      <c r="A8" t="s">
        <v>130</v>
      </c>
      <c r="B8" s="75">
        <f>-175.43-62.31</f>
        <v>-237.74</v>
      </c>
      <c r="C8" s="76"/>
      <c r="D8" s="76">
        <v>221</v>
      </c>
      <c r="E8" s="76"/>
      <c r="F8" s="76">
        <f>161.69+244.17</f>
        <v>405.86</v>
      </c>
      <c r="H8" s="92">
        <v>18</v>
      </c>
    </row>
    <row r="9" spans="1:8" ht="13.5" thickBot="1" x14ac:dyDescent="0.25">
      <c r="A9" t="s">
        <v>8</v>
      </c>
      <c r="B9" s="77">
        <f>SUM(B7:B8)</f>
        <v>15509.460000000001</v>
      </c>
      <c r="C9" s="76"/>
      <c r="D9" s="77">
        <f>SUM(D7:D8)</f>
        <v>221</v>
      </c>
      <c r="E9" s="76"/>
      <c r="F9" s="77">
        <f>SUM(F7:F8)</f>
        <v>405.86</v>
      </c>
      <c r="H9" s="93">
        <f>SUM(H7:H8)</f>
        <v>18</v>
      </c>
    </row>
    <row r="10" spans="1:8" x14ac:dyDescent="0.2">
      <c r="B10" s="75"/>
      <c r="C10" s="76"/>
      <c r="D10" s="76"/>
      <c r="E10" s="76"/>
      <c r="F10" s="76"/>
      <c r="H10" s="92"/>
    </row>
    <row r="11" spans="1:8" x14ac:dyDescent="0.2">
      <c r="A11" s="12" t="s">
        <v>131</v>
      </c>
      <c r="B11" s="75"/>
      <c r="C11" s="76"/>
      <c r="D11" s="76"/>
      <c r="E11" s="76"/>
      <c r="F11" s="76"/>
      <c r="H11" s="92"/>
    </row>
    <row r="12" spans="1:8" x14ac:dyDescent="0.2">
      <c r="A12" t="s">
        <v>132</v>
      </c>
      <c r="B12" s="75"/>
      <c r="C12" s="76"/>
      <c r="D12" s="76"/>
      <c r="E12" s="76"/>
      <c r="F12" s="76"/>
      <c r="H12" s="92"/>
    </row>
    <row r="13" spans="1:8" x14ac:dyDescent="0.2">
      <c r="A13" t="s">
        <v>106</v>
      </c>
      <c r="B13" s="75">
        <v>7000</v>
      </c>
      <c r="C13" s="76"/>
      <c r="D13" s="75">
        <v>7000</v>
      </c>
      <c r="E13" s="76"/>
      <c r="F13" s="75">
        <v>7000</v>
      </c>
      <c r="H13" s="92">
        <v>7000</v>
      </c>
    </row>
    <row r="14" spans="1:8" x14ac:dyDescent="0.2">
      <c r="A14" t="s">
        <v>133</v>
      </c>
      <c r="B14" s="76">
        <v>0</v>
      </c>
      <c r="C14" s="76"/>
      <c r="D14" s="76">
        <v>0</v>
      </c>
      <c r="E14" s="76"/>
      <c r="F14" s="75">
        <v>40000</v>
      </c>
      <c r="H14" s="92">
        <v>45000</v>
      </c>
    </row>
    <row r="15" spans="1:8" x14ac:dyDescent="0.2">
      <c r="A15" t="s">
        <v>134</v>
      </c>
      <c r="B15" s="76">
        <v>0</v>
      </c>
      <c r="C15" s="76"/>
      <c r="D15" s="76">
        <v>0</v>
      </c>
      <c r="E15" s="76"/>
      <c r="F15" s="75"/>
      <c r="H15" s="92"/>
    </row>
    <row r="16" spans="1:8" x14ac:dyDescent="0.2">
      <c r="A16" t="s">
        <v>135</v>
      </c>
      <c r="B16" s="76">
        <v>0</v>
      </c>
      <c r="C16" s="76"/>
      <c r="D16" s="76">
        <v>0</v>
      </c>
      <c r="E16" s="76"/>
      <c r="F16" s="76"/>
      <c r="H16" s="92"/>
    </row>
    <row r="17" spans="1:10" ht="13.5" thickBot="1" x14ac:dyDescent="0.25">
      <c r="A17" s="12" t="s">
        <v>18</v>
      </c>
      <c r="B17" s="77">
        <v>7000</v>
      </c>
      <c r="C17" s="76"/>
      <c r="D17" s="77">
        <v>7000</v>
      </c>
      <c r="E17" s="76"/>
      <c r="F17" s="77">
        <f>SUM(F13:F16)</f>
        <v>47000</v>
      </c>
      <c r="H17" s="93">
        <f>SUM(H13:H16)</f>
        <v>52000</v>
      </c>
    </row>
    <row r="18" spans="1:10" x14ac:dyDescent="0.2">
      <c r="B18" s="75"/>
      <c r="C18" s="76"/>
      <c r="D18" s="75"/>
      <c r="E18" s="76"/>
      <c r="F18" s="76"/>
      <c r="H18" s="92"/>
    </row>
    <row r="19" spans="1:10" ht="13.5" thickBot="1" x14ac:dyDescent="0.25">
      <c r="A19" s="12" t="s">
        <v>19</v>
      </c>
      <c r="B19" s="77">
        <f>+B9-B17</f>
        <v>8509.4600000000009</v>
      </c>
      <c r="C19" s="76"/>
      <c r="D19" s="77">
        <f>+D9-D17</f>
        <v>-6779</v>
      </c>
      <c r="E19" s="76"/>
      <c r="F19" s="77">
        <f>+F9-F17</f>
        <v>-46594.14</v>
      </c>
      <c r="H19" s="77">
        <f>+H9-H17</f>
        <v>-51982</v>
      </c>
    </row>
    <row r="20" spans="1:10" x14ac:dyDescent="0.2">
      <c r="B20" s="75"/>
      <c r="C20" s="76"/>
      <c r="D20" s="76"/>
      <c r="E20" s="76"/>
      <c r="F20" s="76"/>
      <c r="H20" s="92"/>
    </row>
    <row r="21" spans="1:10" s="1" customFormat="1" ht="18.75" x14ac:dyDescent="0.3">
      <c r="A21" s="13" t="s">
        <v>24</v>
      </c>
      <c r="B21" s="78"/>
      <c r="C21" s="79"/>
      <c r="D21" s="79"/>
      <c r="E21" s="79"/>
      <c r="F21" s="79"/>
      <c r="H21" s="3"/>
    </row>
    <row r="22" spans="1:10" x14ac:dyDescent="0.2">
      <c r="B22" s="75"/>
      <c r="C22" s="76"/>
      <c r="D22" s="76"/>
      <c r="E22" s="76"/>
      <c r="F22" s="76"/>
      <c r="H22" s="92"/>
    </row>
    <row r="23" spans="1:10" x14ac:dyDescent="0.2">
      <c r="A23" s="12" t="s">
        <v>136</v>
      </c>
      <c r="B23" s="75"/>
      <c r="C23" s="76"/>
      <c r="D23" s="76"/>
      <c r="E23" s="76"/>
      <c r="F23" s="76"/>
      <c r="H23" s="92"/>
    </row>
    <row r="24" spans="1:10" x14ac:dyDescent="0.2">
      <c r="A24" t="s">
        <v>32</v>
      </c>
      <c r="B24" s="75">
        <v>940251</v>
      </c>
      <c r="C24" s="76"/>
      <c r="D24" s="75">
        <v>940251</v>
      </c>
      <c r="E24" s="76"/>
      <c r="F24" s="75">
        <v>753344.31</v>
      </c>
      <c r="H24" s="92">
        <v>765435</v>
      </c>
      <c r="J24" s="72"/>
    </row>
    <row r="25" spans="1:10" x14ac:dyDescent="0.2">
      <c r="A25" t="s">
        <v>33</v>
      </c>
      <c r="B25" s="75">
        <v>54087.97</v>
      </c>
      <c r="C25" s="76"/>
      <c r="D25" s="75">
        <v>46309</v>
      </c>
      <c r="E25" s="76"/>
      <c r="F25" s="75">
        <v>13782.27</v>
      </c>
      <c r="H25" s="92">
        <v>6801</v>
      </c>
    </row>
    <row r="26" spans="1:10" x14ac:dyDescent="0.2">
      <c r="A26" t="s">
        <v>137</v>
      </c>
      <c r="B26" s="75">
        <v>0</v>
      </c>
      <c r="C26" s="76"/>
      <c r="D26" s="75">
        <v>7000</v>
      </c>
      <c r="E26" s="76"/>
      <c r="F26" s="75">
        <v>7000</v>
      </c>
      <c r="H26" s="94">
        <v>-38000</v>
      </c>
    </row>
    <row r="27" spans="1:10" ht="13.5" thickBot="1" x14ac:dyDescent="0.25">
      <c r="A27" t="s">
        <v>34</v>
      </c>
      <c r="B27" s="77">
        <f>SUM(B24:B26)</f>
        <v>994338.97</v>
      </c>
      <c r="C27" s="76"/>
      <c r="D27" s="77">
        <f>SUM(D24:D26)</f>
        <v>993560</v>
      </c>
      <c r="E27" s="76"/>
      <c r="F27" s="77">
        <f>SUM(F24:F26)</f>
        <v>774126.58000000007</v>
      </c>
      <c r="H27" s="93">
        <f>SUM(H24:H26)</f>
        <v>734236</v>
      </c>
    </row>
    <row r="28" spans="1:10" x14ac:dyDescent="0.2">
      <c r="B28" s="80"/>
      <c r="C28" s="76"/>
      <c r="D28" s="80"/>
      <c r="E28" s="76"/>
      <c r="F28" s="80"/>
      <c r="H28" s="92"/>
    </row>
    <row r="29" spans="1:10" x14ac:dyDescent="0.2">
      <c r="B29" s="75" t="s">
        <v>10</v>
      </c>
      <c r="C29" s="76"/>
      <c r="D29" s="76"/>
      <c r="E29" s="76"/>
      <c r="F29" s="76"/>
      <c r="H29" s="92"/>
    </row>
    <row r="30" spans="1:10" x14ac:dyDescent="0.2">
      <c r="A30" s="12" t="s">
        <v>121</v>
      </c>
      <c r="B30" s="75"/>
      <c r="C30" s="76"/>
      <c r="D30" s="76"/>
      <c r="E30" s="76"/>
      <c r="F30" s="76"/>
      <c r="H30" s="92"/>
    </row>
    <row r="31" spans="1:10" x14ac:dyDescent="0.2">
      <c r="B31" s="75"/>
      <c r="C31" s="76"/>
      <c r="D31" s="76"/>
      <c r="E31" s="76"/>
      <c r="F31" s="76"/>
      <c r="H31" s="92"/>
    </row>
    <row r="32" spans="1:10" x14ac:dyDescent="0.2">
      <c r="A32" t="s">
        <v>36</v>
      </c>
      <c r="B32" s="75">
        <v>985830</v>
      </c>
      <c r="C32" s="76"/>
      <c r="D32" s="75">
        <v>994339</v>
      </c>
      <c r="E32" s="76"/>
      <c r="F32" s="75">
        <f>+D35</f>
        <v>987560</v>
      </c>
      <c r="H32" s="92">
        <f>+F35</f>
        <v>774127</v>
      </c>
    </row>
    <row r="33" spans="1:8" x14ac:dyDescent="0.2">
      <c r="A33" t="s">
        <v>138</v>
      </c>
      <c r="B33" s="75">
        <v>0</v>
      </c>
      <c r="C33" s="76"/>
      <c r="D33" s="75">
        <v>0</v>
      </c>
      <c r="E33" s="76"/>
      <c r="F33" s="75">
        <f>-220433+7000</f>
        <v>-213433</v>
      </c>
      <c r="H33" s="92">
        <v>12091</v>
      </c>
    </row>
    <row r="34" spans="1:8" x14ac:dyDescent="0.2">
      <c r="A34" t="s">
        <v>19</v>
      </c>
      <c r="B34" s="75">
        <f>+B19</f>
        <v>8509.4600000000009</v>
      </c>
      <c r="C34" s="76"/>
      <c r="D34" s="75">
        <f>+D19</f>
        <v>-6779</v>
      </c>
      <c r="E34" s="76"/>
      <c r="F34" s="76"/>
      <c r="H34" s="94">
        <f>+H19</f>
        <v>-51982</v>
      </c>
    </row>
    <row r="35" spans="1:8" ht="13.5" thickBot="1" x14ac:dyDescent="0.25">
      <c r="A35" t="s">
        <v>38</v>
      </c>
      <c r="B35" s="77">
        <f>SUM(B32:B34)</f>
        <v>994339.46</v>
      </c>
      <c r="C35" s="76"/>
      <c r="D35" s="77">
        <f>SUM(D32:D34)</f>
        <v>987560</v>
      </c>
      <c r="E35" s="76"/>
      <c r="F35" s="77">
        <f>SUM(F32:F34)</f>
        <v>774127</v>
      </c>
      <c r="H35" s="93">
        <f>SUM(H32:H34)</f>
        <v>734236</v>
      </c>
    </row>
    <row r="36" spans="1:8" x14ac:dyDescent="0.2">
      <c r="B36" s="75"/>
      <c r="C36" s="76"/>
      <c r="D36" s="75"/>
      <c r="E36" s="76"/>
      <c r="F36" s="76"/>
      <c r="H36" s="92"/>
    </row>
    <row r="37" spans="1:8" x14ac:dyDescent="0.2">
      <c r="A37" t="s">
        <v>139</v>
      </c>
      <c r="B37" s="76">
        <v>0</v>
      </c>
      <c r="C37" s="76"/>
      <c r="D37" s="76">
        <v>6000</v>
      </c>
      <c r="E37" s="76"/>
      <c r="F37" s="76">
        <v>0</v>
      </c>
      <c r="H37" s="92"/>
    </row>
    <row r="38" spans="1:8" x14ac:dyDescent="0.2">
      <c r="B38" s="75"/>
      <c r="C38" s="76"/>
      <c r="D38" s="75"/>
      <c r="E38" s="76"/>
      <c r="F38" s="76"/>
      <c r="H38" s="92"/>
    </row>
    <row r="39" spans="1:8" ht="13.5" thickBot="1" x14ac:dyDescent="0.25">
      <c r="A39" s="12" t="s">
        <v>125</v>
      </c>
      <c r="B39" s="77">
        <f>+B35</f>
        <v>994339.46</v>
      </c>
      <c r="C39" s="76"/>
      <c r="D39" s="77">
        <f>+D35+D37</f>
        <v>993560</v>
      </c>
      <c r="E39" s="76"/>
      <c r="F39" s="77">
        <f>+F35+F37</f>
        <v>774127</v>
      </c>
      <c r="H39" s="93">
        <f>+H35+H37</f>
        <v>734236</v>
      </c>
    </row>
    <row r="40" spans="1:8" x14ac:dyDescent="0.2">
      <c r="B40" s="76"/>
      <c r="C40" s="76"/>
      <c r="D40" s="76"/>
      <c r="E40" s="76"/>
      <c r="F40" s="76"/>
    </row>
    <row r="41" spans="1:8" x14ac:dyDescent="0.2">
      <c r="B41" s="9"/>
    </row>
    <row r="43" spans="1:8" x14ac:dyDescent="0.2">
      <c r="D43" s="72"/>
      <c r="F43" s="72">
        <f>+F27-F39</f>
        <v>-0.41999999992549419</v>
      </c>
    </row>
  </sheetData>
  <phoneticPr fontId="5" type="noConversion"/>
  <pageMargins left="0.75" right="0.75" top="1" bottom="1" header="0" footer="0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5"/>
  <sheetViews>
    <sheetView tabSelected="1" zoomScaleNormal="100" workbookViewId="0">
      <selection activeCell="Z6" sqref="Z6"/>
    </sheetView>
  </sheetViews>
  <sheetFormatPr defaultRowHeight="12.75" x14ac:dyDescent="0.2"/>
  <cols>
    <col min="1" max="1" width="23.42578125" customWidth="1"/>
    <col min="2" max="2" width="7.7109375" hidden="1" customWidth="1"/>
    <col min="3" max="3" width="5.85546875" bestFit="1" customWidth="1"/>
  </cols>
  <sheetData>
    <row r="1" spans="1:19" ht="70.5" customHeight="1" x14ac:dyDescent="0.8">
      <c r="A1" s="110" t="s">
        <v>23</v>
      </c>
      <c r="B1" s="110"/>
      <c r="C1" s="110"/>
      <c r="D1" s="110"/>
      <c r="E1" s="110"/>
    </row>
    <row r="2" spans="1:19" x14ac:dyDescent="0.2">
      <c r="A2" s="31"/>
      <c r="B2" s="31"/>
      <c r="C2" s="31"/>
    </row>
    <row r="3" spans="1:19" x14ac:dyDescent="0.2">
      <c r="A3" s="81"/>
      <c r="B3" s="81"/>
      <c r="C3" s="81"/>
    </row>
    <row r="4" spans="1:19" x14ac:dyDescent="0.2">
      <c r="A4" s="81"/>
      <c r="B4" s="81"/>
      <c r="C4" s="81"/>
    </row>
    <row r="5" spans="1:19" x14ac:dyDescent="0.2">
      <c r="A5" s="31"/>
      <c r="B5" s="31"/>
      <c r="C5" s="31"/>
    </row>
    <row r="6" spans="1:19" ht="55.5" customHeight="1" x14ac:dyDescent="0.6">
      <c r="A6" s="111" t="s">
        <v>163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9" ht="15.75" customHeight="1" x14ac:dyDescent="0.25">
      <c r="A7" s="20"/>
      <c r="B7" s="20"/>
      <c r="C7" s="20"/>
    </row>
    <row r="8" spans="1:19" x14ac:dyDescent="0.2">
      <c r="A8" s="31"/>
      <c r="B8" s="31"/>
      <c r="C8" s="31"/>
    </row>
    <row r="9" spans="1:19" ht="12.75" customHeight="1" thickBot="1" x14ac:dyDescent="0.25">
      <c r="A9" s="60" t="s">
        <v>140</v>
      </c>
      <c r="B9" s="45"/>
      <c r="C9" s="45"/>
      <c r="F9" t="s">
        <v>141</v>
      </c>
      <c r="H9" s="67" t="s">
        <v>142</v>
      </c>
      <c r="J9" t="s">
        <v>143</v>
      </c>
      <c r="L9" t="s">
        <v>144</v>
      </c>
      <c r="R9" t="s">
        <v>169</v>
      </c>
    </row>
    <row r="10" spans="1:19" x14ac:dyDescent="0.2">
      <c r="A10" s="61" t="s">
        <v>145</v>
      </c>
      <c r="B10" s="51"/>
      <c r="C10" s="62"/>
      <c r="D10" s="64">
        <v>2022</v>
      </c>
      <c r="E10" s="62"/>
      <c r="F10" s="64">
        <v>2023</v>
      </c>
      <c r="G10" s="62"/>
      <c r="H10" s="64">
        <v>2023</v>
      </c>
      <c r="I10" s="62"/>
      <c r="J10" s="64">
        <v>2024</v>
      </c>
      <c r="K10" s="62"/>
      <c r="L10" s="64">
        <v>2024</v>
      </c>
      <c r="M10" s="62"/>
      <c r="N10" s="64">
        <v>2025</v>
      </c>
      <c r="O10" s="62"/>
      <c r="P10" s="64">
        <v>2026</v>
      </c>
      <c r="Q10" s="62"/>
      <c r="R10" s="64">
        <v>2026</v>
      </c>
      <c r="S10" s="62"/>
    </row>
    <row r="11" spans="1:19" x14ac:dyDescent="0.2">
      <c r="A11" s="28"/>
      <c r="B11" s="24"/>
      <c r="C11" s="46"/>
      <c r="D11" s="82" t="s">
        <v>146</v>
      </c>
      <c r="E11" s="83" t="s">
        <v>147</v>
      </c>
      <c r="F11" s="82" t="s">
        <v>146</v>
      </c>
      <c r="G11" s="83" t="s">
        <v>147</v>
      </c>
      <c r="H11" s="82" t="s">
        <v>146</v>
      </c>
      <c r="I11" s="83" t="s">
        <v>147</v>
      </c>
      <c r="J11" s="82" t="s">
        <v>146</v>
      </c>
      <c r="K11" s="83" t="s">
        <v>147</v>
      </c>
      <c r="L11" s="82" t="s">
        <v>146</v>
      </c>
      <c r="M11" s="83" t="s">
        <v>147</v>
      </c>
      <c r="N11" s="82" t="s">
        <v>146</v>
      </c>
      <c r="O11" s="83" t="s">
        <v>147</v>
      </c>
      <c r="P11" s="82" t="s">
        <v>146</v>
      </c>
      <c r="Q11" s="83" t="s">
        <v>147</v>
      </c>
      <c r="R11" s="82" t="s">
        <v>146</v>
      </c>
      <c r="S11" s="83" t="s">
        <v>147</v>
      </c>
    </row>
    <row r="12" spans="1:19" x14ac:dyDescent="0.2">
      <c r="A12" s="23" t="s">
        <v>148</v>
      </c>
      <c r="B12" s="55"/>
      <c r="C12" s="46" t="s">
        <v>149</v>
      </c>
      <c r="D12" s="32">
        <f>12*E12</f>
        <v>2676</v>
      </c>
      <c r="E12" s="46">
        <v>223</v>
      </c>
      <c r="F12" s="32">
        <f>12*G12</f>
        <v>2676</v>
      </c>
      <c r="G12" s="46">
        <v>223</v>
      </c>
      <c r="H12" s="32">
        <f>12*I12</f>
        <v>2676</v>
      </c>
      <c r="I12" s="46">
        <v>223</v>
      </c>
      <c r="J12" s="32">
        <f>12*K12</f>
        <v>2748</v>
      </c>
      <c r="K12" s="46">
        <v>229</v>
      </c>
      <c r="L12" s="32">
        <f>12*M12</f>
        <v>2748</v>
      </c>
      <c r="M12" s="46">
        <v>229</v>
      </c>
      <c r="N12" s="32">
        <f>12*O12</f>
        <v>2820</v>
      </c>
      <c r="O12" s="46">
        <v>235</v>
      </c>
      <c r="P12" s="32">
        <f>12*Q12</f>
        <v>2880</v>
      </c>
      <c r="Q12" s="46">
        <v>240</v>
      </c>
      <c r="R12" s="32">
        <f>12*S12</f>
        <v>2880</v>
      </c>
      <c r="S12" s="46">
        <v>240</v>
      </c>
    </row>
    <row r="13" spans="1:19" x14ac:dyDescent="0.2">
      <c r="A13" s="22" t="s">
        <v>150</v>
      </c>
      <c r="B13" s="31"/>
      <c r="C13" s="46"/>
      <c r="D13" s="32"/>
      <c r="E13" s="46"/>
      <c r="F13" s="32"/>
      <c r="G13" s="46"/>
      <c r="H13" s="32"/>
      <c r="I13" s="46"/>
      <c r="J13" s="32"/>
      <c r="K13" s="46"/>
      <c r="L13" s="32"/>
      <c r="M13" s="46"/>
      <c r="N13" s="32"/>
      <c r="O13" s="46"/>
      <c r="P13" s="32"/>
      <c r="Q13" s="46"/>
      <c r="R13" s="32"/>
      <c r="S13" s="46"/>
    </row>
    <row r="14" spans="1:19" ht="13.5" thickBot="1" x14ac:dyDescent="0.25">
      <c r="A14" s="21"/>
      <c r="B14" s="56"/>
      <c r="C14" s="47" t="s">
        <v>151</v>
      </c>
      <c r="D14" s="33">
        <f>12*E14</f>
        <v>3648</v>
      </c>
      <c r="E14" s="47">
        <v>304</v>
      </c>
      <c r="F14" s="33">
        <f>12*G14</f>
        <v>3648</v>
      </c>
      <c r="G14" s="47">
        <v>304</v>
      </c>
      <c r="H14" s="33">
        <f>12*I14</f>
        <v>3888</v>
      </c>
      <c r="I14" s="47">
        <v>324</v>
      </c>
      <c r="J14" s="33">
        <f>12*K14</f>
        <v>3888</v>
      </c>
      <c r="K14" s="47">
        <v>324</v>
      </c>
      <c r="L14" s="33">
        <v>4068</v>
      </c>
      <c r="M14" s="47">
        <v>339</v>
      </c>
      <c r="N14" s="33">
        <v>4068</v>
      </c>
      <c r="O14" s="47">
        <v>339</v>
      </c>
      <c r="P14" s="33">
        <v>4068</v>
      </c>
      <c r="Q14" s="47">
        <v>339</v>
      </c>
      <c r="R14" s="33">
        <v>4068</v>
      </c>
      <c r="S14" s="47">
        <f>339+20</f>
        <v>359</v>
      </c>
    </row>
    <row r="15" spans="1:19" ht="14.25" thickTop="1" thickBot="1" x14ac:dyDescent="0.25">
      <c r="A15" s="30" t="s">
        <v>152</v>
      </c>
      <c r="B15" s="57"/>
      <c r="C15" s="54"/>
      <c r="D15" s="53">
        <f t="shared" ref="D15:E15" si="0">SUM(D12:D14)</f>
        <v>6324</v>
      </c>
      <c r="E15" s="54">
        <f t="shared" si="0"/>
        <v>527</v>
      </c>
      <c r="F15" s="53">
        <f t="shared" ref="F15:G15" si="1">SUM(F12:F14)</f>
        <v>6324</v>
      </c>
      <c r="G15" s="54">
        <f t="shared" si="1"/>
        <v>527</v>
      </c>
      <c r="H15" s="53">
        <f t="shared" ref="H15:I15" si="2">SUM(H12:H14)</f>
        <v>6564</v>
      </c>
      <c r="I15" s="54">
        <f t="shared" si="2"/>
        <v>547</v>
      </c>
      <c r="J15" s="53">
        <f t="shared" ref="J15:K15" si="3">SUM(J12:J14)</f>
        <v>6636</v>
      </c>
      <c r="K15" s="54">
        <f t="shared" si="3"/>
        <v>553</v>
      </c>
      <c r="L15" s="53">
        <f t="shared" ref="L15:M15" si="4">SUM(L12:L14)</f>
        <v>6816</v>
      </c>
      <c r="M15" s="54">
        <f t="shared" si="4"/>
        <v>568</v>
      </c>
      <c r="N15" s="53">
        <f t="shared" ref="N15:O15" si="5">SUM(N12:N14)</f>
        <v>6888</v>
      </c>
      <c r="O15" s="54">
        <f t="shared" si="5"/>
        <v>574</v>
      </c>
      <c r="P15" s="53">
        <f t="shared" ref="P15:Q15" si="6">SUM(P12:P14)</f>
        <v>6948</v>
      </c>
      <c r="Q15" s="54">
        <f t="shared" si="6"/>
        <v>579</v>
      </c>
      <c r="R15" s="53">
        <f t="shared" ref="R15:S15" si="7">SUM(R12:R14)</f>
        <v>6948</v>
      </c>
      <c r="S15" s="54">
        <f t="shared" si="7"/>
        <v>599</v>
      </c>
    </row>
    <row r="16" spans="1:19" ht="13.5" thickTop="1" x14ac:dyDescent="0.2">
      <c r="A16" s="25" t="s">
        <v>153</v>
      </c>
      <c r="B16" s="58"/>
      <c r="C16" s="48" t="s">
        <v>149</v>
      </c>
      <c r="D16" s="34">
        <f>75*12</f>
        <v>900</v>
      </c>
      <c r="E16" s="48"/>
      <c r="F16" s="34">
        <f>75*12</f>
        <v>900</v>
      </c>
      <c r="G16" s="48"/>
      <c r="H16" s="34">
        <f>75*12</f>
        <v>900</v>
      </c>
      <c r="I16" s="48"/>
      <c r="J16" s="34">
        <f>77*12</f>
        <v>924</v>
      </c>
      <c r="K16" s="48">
        <v>77</v>
      </c>
      <c r="L16" s="34">
        <f>77*12</f>
        <v>924</v>
      </c>
      <c r="M16" s="48">
        <v>77</v>
      </c>
      <c r="N16" s="34">
        <f>79*12</f>
        <v>948</v>
      </c>
      <c r="O16" s="48">
        <v>79</v>
      </c>
      <c r="P16" s="34">
        <f>+Q16*12</f>
        <v>960</v>
      </c>
      <c r="Q16" s="48">
        <v>80</v>
      </c>
      <c r="R16" s="34">
        <f>+S16*12</f>
        <v>960</v>
      </c>
      <c r="S16" s="48">
        <v>80</v>
      </c>
    </row>
    <row r="17" spans="1:19" x14ac:dyDescent="0.2">
      <c r="A17" s="26"/>
      <c r="B17" s="31"/>
      <c r="C17" s="46"/>
      <c r="D17" s="32"/>
      <c r="E17" s="46"/>
      <c r="F17" s="32"/>
      <c r="G17" s="46"/>
      <c r="H17" s="32"/>
      <c r="I17" s="46"/>
      <c r="J17" s="32"/>
      <c r="K17" s="46"/>
      <c r="L17" s="32"/>
      <c r="M17" s="46"/>
      <c r="N17" s="32"/>
      <c r="O17" s="46"/>
      <c r="P17" s="32"/>
      <c r="Q17" s="46"/>
      <c r="R17" s="32"/>
      <c r="S17" s="46"/>
    </row>
    <row r="18" spans="1:19" ht="13.5" thickBot="1" x14ac:dyDescent="0.25">
      <c r="A18" s="27"/>
      <c r="B18" s="56"/>
      <c r="C18" s="47" t="s">
        <v>154</v>
      </c>
      <c r="D18" s="33">
        <f>17*12</f>
        <v>204</v>
      </c>
      <c r="E18" s="47"/>
      <c r="F18" s="33">
        <f>17*12</f>
        <v>204</v>
      </c>
      <c r="G18" s="47"/>
      <c r="H18" s="33">
        <v>204</v>
      </c>
      <c r="I18" s="47"/>
      <c r="J18" s="33">
        <v>204</v>
      </c>
      <c r="K18" s="47">
        <f>+J18/12</f>
        <v>17</v>
      </c>
      <c r="L18" s="33">
        <f>+M18*12</f>
        <v>240</v>
      </c>
      <c r="M18" s="47">
        <v>20</v>
      </c>
      <c r="N18" s="33">
        <f>+O18*12</f>
        <v>240</v>
      </c>
      <c r="O18" s="47">
        <v>20</v>
      </c>
      <c r="P18" s="33">
        <f>+Q18*12</f>
        <v>240</v>
      </c>
      <c r="Q18" s="47">
        <v>20</v>
      </c>
      <c r="R18" s="33">
        <f>+S18*12</f>
        <v>240</v>
      </c>
      <c r="S18" s="47">
        <v>20</v>
      </c>
    </row>
    <row r="19" spans="1:19" ht="14.25" thickTop="1" thickBot="1" x14ac:dyDescent="0.25">
      <c r="A19" s="29" t="s">
        <v>152</v>
      </c>
      <c r="B19" s="57"/>
      <c r="C19" s="54"/>
      <c r="D19" s="53">
        <f>+D16+D18</f>
        <v>1104</v>
      </c>
      <c r="E19" s="49"/>
      <c r="F19" s="53">
        <f>+F16+F18</f>
        <v>1104</v>
      </c>
      <c r="G19" s="49"/>
      <c r="H19" s="53">
        <f>+H16+H18</f>
        <v>1104</v>
      </c>
      <c r="I19" s="49"/>
      <c r="J19" s="53">
        <f>+J16+J18</f>
        <v>1128</v>
      </c>
      <c r="K19" s="49">
        <f>SUM(K16:K18)</f>
        <v>94</v>
      </c>
      <c r="L19" s="53">
        <f>+L16+L18</f>
        <v>1164</v>
      </c>
      <c r="M19" s="49">
        <f>SUM(M16:M18)</f>
        <v>97</v>
      </c>
      <c r="N19" s="53">
        <f>+N16+N18</f>
        <v>1188</v>
      </c>
      <c r="O19" s="49">
        <f>SUM(O16:O18)</f>
        <v>99</v>
      </c>
      <c r="P19" s="53">
        <f>+P16+P18</f>
        <v>1200</v>
      </c>
      <c r="Q19" s="49">
        <f>SUM(Q16:Q18)</f>
        <v>100</v>
      </c>
      <c r="R19" s="53">
        <f>+R16+R18</f>
        <v>1200</v>
      </c>
      <c r="S19" s="49">
        <f>SUM(S16:S18)</f>
        <v>100</v>
      </c>
    </row>
    <row r="20" spans="1:19" ht="13.5" thickTop="1" x14ac:dyDescent="0.2">
      <c r="A20" s="35" t="s">
        <v>155</v>
      </c>
      <c r="B20" s="59"/>
      <c r="C20" s="48" t="s">
        <v>149</v>
      </c>
      <c r="D20" s="34">
        <f>98*12</f>
        <v>1176</v>
      </c>
      <c r="E20" s="48"/>
      <c r="F20" s="34">
        <f>98*12</f>
        <v>1176</v>
      </c>
      <c r="G20" s="48"/>
      <c r="H20" s="34">
        <f>98*12</f>
        <v>1176</v>
      </c>
      <c r="I20" s="48"/>
      <c r="J20" s="34">
        <f>98*12</f>
        <v>1176</v>
      </c>
      <c r="K20" s="48"/>
      <c r="L20" s="34">
        <f>98*12</f>
        <v>1176</v>
      </c>
      <c r="M20" s="48"/>
      <c r="N20" s="34">
        <v>1176</v>
      </c>
      <c r="O20" s="48"/>
      <c r="P20" s="34">
        <f>107*12</f>
        <v>1284</v>
      </c>
      <c r="Q20" s="48"/>
      <c r="R20" s="34">
        <f>107*12</f>
        <v>1284</v>
      </c>
      <c r="S20" s="48"/>
    </row>
    <row r="21" spans="1:19" x14ac:dyDescent="0.2">
      <c r="A21" s="28"/>
      <c r="B21" s="24"/>
      <c r="C21" s="46"/>
      <c r="D21" s="32"/>
      <c r="E21" s="46"/>
      <c r="F21" s="32"/>
      <c r="G21" s="46"/>
      <c r="H21" s="32"/>
      <c r="I21" s="46"/>
      <c r="J21" s="32"/>
      <c r="K21" s="46"/>
      <c r="L21" s="32"/>
      <c r="M21" s="46"/>
      <c r="N21" s="32"/>
      <c r="O21" s="46"/>
      <c r="P21" s="32"/>
      <c r="Q21" s="46"/>
      <c r="R21" s="32"/>
      <c r="S21" s="46"/>
    </row>
    <row r="22" spans="1:19" ht="13.5" thickBot="1" x14ac:dyDescent="0.25">
      <c r="A22" s="84" t="s">
        <v>156</v>
      </c>
      <c r="B22" s="85"/>
      <c r="C22" s="86" t="s">
        <v>149</v>
      </c>
      <c r="D22" s="52"/>
      <c r="E22" s="50"/>
      <c r="F22" s="52"/>
      <c r="G22" s="50"/>
      <c r="H22" s="52"/>
      <c r="I22" s="50"/>
      <c r="J22" s="52"/>
      <c r="K22" s="50"/>
      <c r="L22" s="52"/>
      <c r="M22" s="50"/>
      <c r="N22" s="52"/>
      <c r="O22" s="50"/>
      <c r="P22" s="52"/>
      <c r="Q22" s="50"/>
      <c r="R22" s="52"/>
      <c r="S22" s="50"/>
    </row>
    <row r="23" spans="1:19" x14ac:dyDescent="0.2">
      <c r="A23" s="31"/>
      <c r="B23" s="31"/>
      <c r="C23" s="31"/>
    </row>
    <row r="24" spans="1:19" x14ac:dyDescent="0.2">
      <c r="A24" s="31"/>
      <c r="B24" s="31"/>
      <c r="C24" s="31"/>
    </row>
    <row r="25" spans="1:19" ht="25.5" x14ac:dyDescent="0.35">
      <c r="A25" s="112" t="s">
        <v>170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9" x14ac:dyDescent="0.2">
      <c r="A26" s="31"/>
      <c r="B26" s="31"/>
      <c r="C26" s="31"/>
    </row>
    <row r="27" spans="1:19" x14ac:dyDescent="0.2">
      <c r="A27" s="31"/>
      <c r="B27" s="31"/>
      <c r="C27" s="31"/>
    </row>
    <row r="28" spans="1:19" x14ac:dyDescent="0.2">
      <c r="A28" s="31"/>
      <c r="B28" s="31"/>
      <c r="C28" s="31"/>
    </row>
    <row r="29" spans="1:19" x14ac:dyDescent="0.2">
      <c r="A29" s="31"/>
      <c r="B29" s="31"/>
      <c r="C29" s="31"/>
    </row>
    <row r="30" spans="1:19" x14ac:dyDescent="0.2">
      <c r="A30" s="31"/>
      <c r="B30" s="31"/>
      <c r="C30" s="31"/>
    </row>
    <row r="31" spans="1:19" x14ac:dyDescent="0.2">
      <c r="A31" s="31"/>
      <c r="B31" s="31"/>
      <c r="C31" s="31"/>
    </row>
    <row r="32" spans="1:19" x14ac:dyDescent="0.2">
      <c r="A32" s="31"/>
      <c r="B32" s="31"/>
      <c r="C32" s="31"/>
    </row>
    <row r="33" spans="1:3" x14ac:dyDescent="0.2">
      <c r="A33" s="31"/>
      <c r="B33" s="31"/>
      <c r="C33" s="31"/>
    </row>
    <row r="34" spans="1:3" x14ac:dyDescent="0.2">
      <c r="A34" s="31"/>
      <c r="B34" s="31"/>
      <c r="C34" s="31"/>
    </row>
    <row r="35" spans="1:3" x14ac:dyDescent="0.2">
      <c r="A35" s="31"/>
      <c r="B35" s="31"/>
      <c r="C35" s="31"/>
    </row>
  </sheetData>
  <mergeCells count="3">
    <mergeCell ref="A1:E1"/>
    <mergeCell ref="A6:O6"/>
    <mergeCell ref="A25:Q25"/>
  </mergeCells>
  <phoneticPr fontId="5" type="noConversion"/>
  <pageMargins left="0.75" right="0.75" top="1" bottom="1" header="0" footer="0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1</vt:i4>
      </vt:variant>
    </vt:vector>
  </HeadingPairs>
  <TitlesOfParts>
    <vt:vector size="7" baseType="lpstr">
      <vt:lpstr>Drift</vt:lpstr>
      <vt:lpstr>Balance</vt:lpstr>
      <vt:lpstr>Noter</vt:lpstr>
      <vt:lpstr>hus</vt:lpstr>
      <vt:lpstr>Aktivitetsfond</vt:lpstr>
      <vt:lpstr>Kontingent</vt:lpstr>
      <vt:lpstr>Drift!Udskriftsområde</vt:lpstr>
    </vt:vector>
  </TitlesOfParts>
  <Manager/>
  <Company>Clamon ApS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Claus</dc:creator>
  <cp:keywords/>
  <dc:description/>
  <cp:lastModifiedBy>Henning Brusgaard</cp:lastModifiedBy>
  <cp:revision/>
  <cp:lastPrinted>2026-02-25T08:59:41Z</cp:lastPrinted>
  <dcterms:created xsi:type="dcterms:W3CDTF">2007-12-10T20:32:15Z</dcterms:created>
  <dcterms:modified xsi:type="dcterms:W3CDTF">2026-03-02T09:54:07Z</dcterms:modified>
  <cp:category/>
  <cp:contentStatus/>
</cp:coreProperties>
</file>